
<file path=[Content_Types].xml><?xml version="1.0" encoding="utf-8"?>
<Types xmlns="http://schemas.openxmlformats.org/package/2006/content-types">
  <Default Extension="xml" ContentType="application/vnd.openxmlformats-officedocument.extended-properties+xml"/>
  <Default Extension="rels" ContentType="application/vnd.openxmlformats-package.relationships+xml"/>
  <Default Extension="png" ContentType="image/png"/>
  <Default Extension="svg" ContentType="image/svg+xml"/>
  <Default Extension="bin" ContentType="application/vnd.openxmlformats-officedocument.spreadsheetml.printerSettings"/>
  <Override PartName="/docProps/core.xml" ContentType="application/vnd.openxmlformats-package.core-propertie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/docProps/app.xml" Id="rId3" /><Relationship Type="http://schemas.openxmlformats.org/package/2006/relationships/metadata/core-properties" Target="/docProps/core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filterPrivacy="1" codeName="ThisWorkbook"/>
  <xr:revisionPtr revIDLastSave="0" documentId="13_ncr:1_{AB802781-B10B-4147-91F4-77BF82D3E8E0}" xr6:coauthVersionLast="46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iano prestito" sheetId="3" r:id="rId1"/>
  </sheets>
  <definedNames>
    <definedName name="AreaStampa_SET" localSheetId="0">OFFSET('Piano prestito'!A1,'Piano prestito'!UltimaRiga,'Piano prestito'!UltimaCol)</definedName>
    <definedName name="AreaTitoloRiga1..E9" localSheetId="0">'Piano prestito'!$B$5:$D$5</definedName>
    <definedName name="AreaTitoloRiga2..I7" localSheetId="0">'Piano prestito'!$G$5:$H$5</definedName>
    <definedName name="AreaTitoloRiga3..E9" localSheetId="0">'Piano prestito'!$B$11</definedName>
    <definedName name="AreaTitoloRiga4..H9" localSheetId="0">'Piano prestito'!$G$11</definedName>
    <definedName name="DataInizioPrestito" localSheetId="0">'Piano prestito'!$E$9</definedName>
    <definedName name="DurataPrestito" localSheetId="0">'Piano prestito'!$E$7</definedName>
    <definedName name="ImportoPrestito" localSheetId="0">'Piano prestito'!$E$5</definedName>
    <definedName name="InteresseTotale" localSheetId="0">SUM(PianoPagamenti3[Interesse])</definedName>
    <definedName name="NomePrestatore" localSheetId="0">'Piano prestito'!$H$11:$I$11</definedName>
    <definedName name="NumeroDiPagamentiPianificato" localSheetId="0">'Piano prestito'!$I$6</definedName>
    <definedName name="NumeroEffettivoPagamenti" localSheetId="0">IFERROR(IF('Piano prestito'!PrestitoFavorevole,IF('Piano prestito'!PagamentiPerAnno=1,1,MATCH(0.01,'Piano prestito'!Saldo_finale,-1)+1)),"")</definedName>
    <definedName name="NumeroEffettivoPagamenti">IFERROR(IF(PrestitoFavorevole,IF(PagamentiPerAnno=1,1,MATCH(0.01,Saldo_finale,-1)+1)),"")</definedName>
    <definedName name="PagamentiAggiuntivi" localSheetId="0">'Piano prestito'!$E$11</definedName>
    <definedName name="PagamentiPerAnno" localSheetId="0">'Piano prestito'!$E$8</definedName>
    <definedName name="PagamentoPianificato" localSheetId="0">'Piano prestito'!$I$5</definedName>
    <definedName name="PrestitoFavorevole" localSheetId="0">('Piano prestito'!$E$5*'Piano prestito'!$E$6*'Piano prestito'!$E$7*'Piano prestito'!$E$9)&gt;0</definedName>
    <definedName name="_xlnm.Print_Titles" localSheetId="0">'Piano prestito'!$13:$13</definedName>
    <definedName name="Saldo_finale" localSheetId="0">PianoPagamenti3[Fine
Saldo]</definedName>
    <definedName name="TassoInteresse" localSheetId="0">'Piano prestito'!$E$6</definedName>
    <definedName name="TitoloColonna1" localSheetId="0">PianoPagamenti3[[#Headers],[Numero rata]]</definedName>
    <definedName name="TotalePagamentiAnticipati" localSheetId="0">SUM(PianoPagamenti3[Extra
Rata])</definedName>
    <definedName name="UltimaCol" localSheetId="0">MATCH(REPT("z",255),'Piano prestito'!$13:$13)</definedName>
    <definedName name="UltimaRiga" localSheetId="0">MATCH(9.99E+307,'Piano prestito'!$B:$B)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3" l="1"/>
  <c r="I6" i="3" l="1"/>
  <c r="B19" i="3" l="1"/>
  <c r="C19" i="3" s="1"/>
  <c r="B21" i="3"/>
  <c r="C21" i="3" s="1"/>
  <c r="B14" i="3"/>
  <c r="D14" i="3" s="1"/>
  <c r="I14" i="3" s="1"/>
  <c r="B15" i="3"/>
  <c r="C15" i="3" s="1"/>
  <c r="B17" i="3"/>
  <c r="I5" i="3"/>
  <c r="B18" i="3"/>
  <c r="B20" i="3"/>
  <c r="B16" i="3"/>
  <c r="B23" i="3"/>
  <c r="B22" i="3"/>
  <c r="E21" i="3" l="1"/>
  <c r="C14" i="3"/>
  <c r="E19" i="3"/>
  <c r="E14" i="3"/>
  <c r="F14" i="3" s="1"/>
  <c r="G14" i="3" s="1"/>
  <c r="H14" i="3" s="1"/>
  <c r="J14" i="3" s="1"/>
  <c r="D15" i="3" s="1"/>
  <c r="E15" i="3"/>
  <c r="E22" i="3"/>
  <c r="C22" i="3"/>
  <c r="E16" i="3"/>
  <c r="C16" i="3"/>
  <c r="K14" i="3"/>
  <c r="E23" i="3"/>
  <c r="C23" i="3"/>
  <c r="E18" i="3"/>
  <c r="C18" i="3"/>
  <c r="C20" i="3"/>
  <c r="E20" i="3"/>
  <c r="E17" i="3"/>
  <c r="C17" i="3"/>
  <c r="I15" i="3" l="1"/>
  <c r="F15" i="3"/>
  <c r="G15" i="3" s="1"/>
  <c r="K15" i="3" l="1"/>
  <c r="H15" i="3"/>
  <c r="J15" i="3" s="1"/>
  <c r="D16" i="3" s="1"/>
  <c r="I16" i="3" s="1"/>
  <c r="K16" i="3" s="1"/>
  <c r="F16" i="3" l="1"/>
  <c r="G16" i="3" s="1"/>
  <c r="H16" i="3" s="1"/>
  <c r="J16" i="3" s="1"/>
  <c r="D17" i="3" s="1"/>
  <c r="I17" i="3" s="1"/>
  <c r="F17" i="3" l="1"/>
  <c r="G17" i="3" s="1"/>
  <c r="H17" i="3" s="1"/>
  <c r="J17" i="3" s="1"/>
  <c r="D18" i="3" s="1"/>
  <c r="K17" i="3"/>
  <c r="I18" i="3" l="1"/>
  <c r="F18" i="3"/>
  <c r="G18" i="3" l="1"/>
  <c r="H18" i="3" s="1"/>
  <c r="J18" i="3" s="1"/>
  <c r="D19" i="3" s="1"/>
  <c r="K18" i="3"/>
  <c r="I19" i="3" l="1"/>
  <c r="F19" i="3"/>
  <c r="G19" i="3" l="1"/>
  <c r="H19" i="3" s="1"/>
  <c r="J19" i="3" s="1"/>
  <c r="D20" i="3" s="1"/>
  <c r="K19" i="3"/>
  <c r="I20" i="3" l="1"/>
  <c r="K20" i="3" s="1"/>
  <c r="F20" i="3"/>
  <c r="G20" i="3" l="1"/>
  <c r="H20" i="3" s="1"/>
  <c r="J20" i="3" s="1"/>
  <c r="D21" i="3" s="1"/>
  <c r="I21" i="3" l="1"/>
  <c r="K21" i="3" s="1"/>
  <c r="F21" i="3"/>
  <c r="G21" i="3" l="1"/>
  <c r="H21" i="3" s="1"/>
  <c r="J21" i="3" s="1"/>
  <c r="D22" i="3" s="1"/>
  <c r="I22" i="3" l="1"/>
  <c r="K22" i="3" s="1"/>
  <c r="F22" i="3"/>
  <c r="G22" i="3" l="1"/>
  <c r="H22" i="3" s="1"/>
  <c r="J22" i="3" s="1"/>
  <c r="D23" i="3" s="1"/>
  <c r="I23" i="3" l="1"/>
  <c r="K23" i="3" s="1"/>
  <c r="F23" i="3"/>
  <c r="G23" i="3" l="1"/>
  <c r="H23" i="3" s="1"/>
  <c r="J23" i="3"/>
  <c r="I9" i="3" l="1"/>
  <c r="I8" i="3"/>
  <c r="I7" i="3" l="1"/>
</calcChain>
</file>

<file path=xl/sharedStrings.xml><?xml version="1.0" encoding="utf-8"?>
<sst xmlns="http://schemas.openxmlformats.org/spreadsheetml/2006/main" count="26" uniqueCount="25">
  <si>
    <t>Immettere i valori</t>
  </si>
  <si>
    <t>Tasso di interesse annuale</t>
  </si>
  <si>
    <t>Durata del prestito in anni</t>
  </si>
  <si>
    <t>Numero di pagamenti all'anno</t>
  </si>
  <si>
    <t>Data di inizio del prestito</t>
  </si>
  <si>
    <t>Pagamenti aggiuntivi facoltativi</t>
  </si>
  <si>
    <t>Numero rata</t>
  </si>
  <si>
    <t>Piano di ammortamento prestito</t>
  </si>
  <si>
    <t>Rata
Data</t>
  </si>
  <si>
    <t>Inizio
Saldo</t>
  </si>
  <si>
    <t>Pagamento pianificato</t>
  </si>
  <si>
    <t>Extra
Rata</t>
  </si>
  <si>
    <t>Riepilogo del prestito</t>
  </si>
  <si>
    <t>Numero di pagamenti pianificato</t>
  </si>
  <si>
    <t>Totale pagamenti anticipati</t>
  </si>
  <si>
    <t>Interesse totale</t>
  </si>
  <si>
    <t>Nome prestatore</t>
  </si>
  <si>
    <t>Totale
Rata</t>
  </si>
  <si>
    <t>Capitale</t>
  </si>
  <si>
    <t>Banca cooperativa</t>
  </si>
  <si>
    <t>Interesse</t>
  </si>
  <si>
    <t>Fine
Saldo</t>
  </si>
  <si>
    <t>Cumulativa
Interesse</t>
  </si>
  <si>
    <t>Importo prestito</t>
  </si>
  <si>
    <t>Numero effettivo pagamenti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</si>
</sst>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_);_(* \(#,##0\);_(* &quot;-&quot;_);_(@_)"/>
    <numFmt numFmtId="165" formatCode="_(* #,##0.00_);_(* \(#,##0.00\);_(* &quot;-&quot;??_);_(@_)"/>
    <numFmt numFmtId="166" formatCode="_-* #,##0.00\ &quot;€&quot;_-;\-* #,##0.00\ &quot;€&quot;_-;_-* &quot;-&quot;??\ &quot;€&quot;_-;_-@_-"/>
    <numFmt numFmtId="167" formatCode="_-* #,##0\ &quot;€&quot;_-;\-* #,##0\ &quot;€&quot;_-;_-* &quot;-&quot;\ &quot;€&quot;_-;_-@_-"/>
    <numFmt numFmtId="168" formatCode="&quot;€&quot;\ #,##0.00"/>
  </numFmts>
  <fonts count="35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 tint="0.24994659260841701"/>
      <name val="Calibri"/>
      <family val="2"/>
    </font>
    <font>
      <sz val="11"/>
      <name val="Calibri"/>
      <family val="2"/>
    </font>
    <font>
      <sz val="11"/>
      <color theme="1" tint="0.24994659260841701"/>
      <name val="Calibri"/>
      <family val="2"/>
    </font>
    <font>
      <b/>
      <sz val="16"/>
      <color rgb="FF0070C0"/>
      <name val="Calibri"/>
      <family val="2"/>
    </font>
    <font>
      <b/>
      <sz val="14"/>
      <color theme="1" tint="0.24994659260841701"/>
      <name val="Calibri"/>
      <family val="2"/>
    </font>
    <font>
      <b/>
      <sz val="12"/>
      <color theme="3"/>
      <name val="Calibri"/>
      <family val="2"/>
    </font>
    <font>
      <i/>
      <sz val="11"/>
      <color theme="1"/>
      <name val="Calibri"/>
      <family val="2"/>
    </font>
    <font>
      <b/>
      <sz val="40"/>
      <color rgb="FF376B36"/>
      <name val="Calibri"/>
      <family val="2"/>
    </font>
    <font>
      <b/>
      <sz val="20"/>
      <color theme="4" tint="-0.499984740745262"/>
      <name val="Calibri"/>
      <family val="2"/>
    </font>
    <font>
      <b/>
      <sz val="12"/>
      <color theme="1" tint="0.249977111117893"/>
      <name val="Calibri"/>
      <family val="2"/>
    </font>
    <font>
      <sz val="12"/>
      <name val="Calibri"/>
      <family val="2"/>
      <scheme val="minor"/>
    </font>
    <font>
      <b/>
      <sz val="20"/>
      <color theme="4" tint="-0.499984740745262"/>
      <name val="Calibri"/>
      <family val="2"/>
      <scheme val="major"/>
    </font>
    <font>
      <b/>
      <sz val="40"/>
      <color rgb="FF376B36"/>
      <name val="Calibri"/>
      <family val="2"/>
      <scheme val="major"/>
    </font>
    <font>
      <sz val="12"/>
      <color theme="1"/>
      <name val="Calibri"/>
      <family val="2"/>
      <scheme val="minor"/>
    </font>
    <font>
      <sz val="12"/>
      <color theme="1" tint="0.2499465926084170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376B36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8"/>
      <color theme="3"/>
      <name val="Calibri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rgb="FF376B36"/>
      </top>
      <bottom style="thin">
        <color theme="2" tint="-9.9978637043366805E-2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-0.49998474074526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376B36"/>
      </top>
      <bottom style="thin">
        <color theme="2" tint="-9.9978637043366805E-2"/>
      </bottom>
      <diagonal/>
    </border>
    <border>
      <left/>
      <right style="thin">
        <color theme="0" tint="-0.14999847407452621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0" tint="-0.14999847407452621"/>
      </right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4" tint="-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0" fontId="7" fillId="0" borderId="1" applyNumberFormat="0" applyFill="0" applyProtection="0">
      <alignment vertical="center"/>
    </xf>
    <xf numFmtId="0" fontId="11" fillId="0" borderId="2" applyNumberFormat="0" applyFill="0" applyProtection="0">
      <alignment vertical="center"/>
    </xf>
    <xf numFmtId="0" fontId="2" fillId="0" borderId="3" applyNumberFormat="0" applyFill="0" applyProtection="0">
      <alignment vertical="center"/>
    </xf>
    <xf numFmtId="0" fontId="3" fillId="2" borderId="4" applyNumberFormat="0" applyProtection="0">
      <alignment horizontal="right"/>
    </xf>
    <xf numFmtId="0" fontId="4" fillId="0" borderId="4" applyNumberFormat="0" applyProtection="0">
      <alignment vertical="center"/>
    </xf>
    <xf numFmtId="10" fontId="5" fillId="0" borderId="0" applyFont="0" applyFill="0" applyBorder="0" applyAlignment="0" applyProtection="0"/>
    <xf numFmtId="168" fontId="3" fillId="2" borderId="0" applyFont="0" applyFill="0" applyBorder="0" applyAlignment="0" applyProtection="0"/>
    <xf numFmtId="0" fontId="3" fillId="3" borderId="0" applyNumberFormat="0" applyFont="0" applyAlignment="0">
      <alignment horizontal="center" vertical="center" wrapText="1"/>
    </xf>
    <xf numFmtId="0" fontId="6" fillId="4" borderId="0" applyNumberFormat="0" applyBorder="0" applyProtection="0">
      <alignment vertical="center" wrapText="1"/>
    </xf>
    <xf numFmtId="1" fontId="3" fillId="3" borderId="0" applyFont="0" applyFill="0" applyBorder="0" applyAlignment="0"/>
    <xf numFmtId="14" fontId="3" fillId="0" borderId="0" applyFont="0" applyFill="0" applyBorder="0" applyAlignment="0"/>
    <xf numFmtId="168" fontId="3" fillId="2" borderId="0" applyFont="0" applyFill="0" applyBorder="0" applyProtection="0">
      <alignment horizontal="right" indent="2"/>
    </xf>
    <xf numFmtId="0" fontId="10" fillId="6" borderId="0" applyFill="0" applyBorder="0" applyProtection="0">
      <alignment horizontal="left" vertical="center" wrapText="1" indent="1"/>
    </xf>
    <xf numFmtId="0" fontId="12" fillId="0" borderId="5">
      <alignment vertical="center"/>
    </xf>
    <xf numFmtId="0" fontId="16" fillId="5" borderId="0" applyFill="0" applyProtection="0">
      <alignment horizontal="center" vertical="center" wrapText="1"/>
    </xf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10" borderId="16" applyNumberFormat="0" applyAlignment="0" applyProtection="0"/>
    <xf numFmtId="0" fontId="30" fillId="10" borderId="17" applyNumberFormat="0" applyAlignment="0" applyProtection="0"/>
    <xf numFmtId="0" fontId="31" fillId="0" borderId="18" applyNumberFormat="0" applyFill="0" applyAlignment="0" applyProtection="0"/>
    <xf numFmtId="0" fontId="6" fillId="11" borderId="19" applyNumberFormat="0" applyAlignment="0" applyProtection="0"/>
    <xf numFmtId="0" fontId="32" fillId="0" borderId="0" applyNumberFormat="0" applyFill="0" applyBorder="0" applyAlignment="0" applyProtection="0"/>
    <xf numFmtId="0" fontId="5" fillId="12" borderId="20" applyNumberFormat="0" applyFont="0" applyAlignment="0" applyProtection="0"/>
    <xf numFmtId="0" fontId="33" fillId="0" borderId="21" applyNumberFormat="0" applyFill="0" applyAlignment="0" applyProtection="0"/>
    <xf numFmtId="0" fontId="34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51">
    <xf numFmtId="0" fontId="0" fillId="0" borderId="0" xfId="0"/>
    <xf numFmtId="0" fontId="8" fillId="0" borderId="0" xfId="0" applyFont="1"/>
    <xf numFmtId="0" fontId="0" fillId="0" borderId="0" xfId="0" applyBorder="1"/>
    <xf numFmtId="0" fontId="11" fillId="0" borderId="0" xfId="2" applyBorder="1">
      <alignment vertical="center"/>
    </xf>
    <xf numFmtId="0" fontId="11" fillId="0" borderId="0" xfId="2" applyFill="1" applyBorder="1">
      <alignment vertical="center"/>
    </xf>
    <xf numFmtId="0" fontId="8" fillId="0" borderId="0" xfId="0" applyFont="1" applyBorder="1"/>
    <xf numFmtId="0" fontId="14" fillId="0" borderId="0" xfId="13" applyFont="1" applyFill="1" applyBorder="1" applyAlignment="1">
      <alignment vertical="center" wrapText="1"/>
    </xf>
    <xf numFmtId="0" fontId="13" fillId="0" borderId="0" xfId="5" applyFont="1" applyBorder="1">
      <alignment vertical="center"/>
    </xf>
    <xf numFmtId="14" fontId="9" fillId="0" borderId="0" xfId="11" applyFont="1" applyFill="1" applyBorder="1" applyAlignment="1">
      <alignment horizontal="right" indent="1"/>
    </xf>
    <xf numFmtId="0" fontId="17" fillId="0" borderId="0" xfId="0" applyFont="1"/>
    <xf numFmtId="0" fontId="15" fillId="0" borderId="15" xfId="2" applyFont="1" applyBorder="1" applyAlignment="1">
      <alignment horizontal="left" vertical="center" indent="1"/>
    </xf>
    <xf numFmtId="0" fontId="11" fillId="0" borderId="15" xfId="2" applyBorder="1" applyAlignment="1">
      <alignment horizontal="left" vertical="center" indent="1"/>
    </xf>
    <xf numFmtId="0" fontId="0" fillId="0" borderId="15" xfId="0" applyBorder="1" applyAlignment="1">
      <alignment vertical="center"/>
    </xf>
    <xf numFmtId="0" fontId="18" fillId="0" borderId="15" xfId="2" applyFont="1" applyBorder="1" applyAlignment="1">
      <alignment horizontal="left" vertical="center" indent="1"/>
    </xf>
    <xf numFmtId="0" fontId="18" fillId="0" borderId="0" xfId="2" applyFont="1" applyFill="1" applyBorder="1">
      <alignment vertical="center"/>
    </xf>
    <xf numFmtId="168" fontId="21" fillId="0" borderId="6" xfId="7" applyFont="1" applyFill="1" applyBorder="1" applyAlignment="1">
      <alignment horizontal="right" vertical="center" indent="1"/>
    </xf>
    <xf numFmtId="10" fontId="21" fillId="0" borderId="5" xfId="6" applyFont="1" applyFill="1" applyBorder="1" applyAlignment="1">
      <alignment horizontal="right" vertical="center" indent="1"/>
    </xf>
    <xf numFmtId="1" fontId="21" fillId="0" borderId="5" xfId="10" applyFont="1" applyFill="1" applyBorder="1" applyAlignment="1">
      <alignment horizontal="right" vertical="center" indent="1"/>
    </xf>
    <xf numFmtId="0" fontId="20" fillId="0" borderId="14" xfId="5" applyFont="1" applyBorder="1" applyAlignment="1">
      <alignment vertical="center"/>
    </xf>
    <xf numFmtId="14" fontId="21" fillId="0" borderId="9" xfId="11" applyFont="1" applyFill="1" applyBorder="1" applyAlignment="1">
      <alignment horizontal="right" vertical="center" indent="1"/>
    </xf>
    <xf numFmtId="0" fontId="22" fillId="0" borderId="0" xfId="5" applyFont="1" applyBorder="1">
      <alignment vertical="center"/>
    </xf>
    <xf numFmtId="168" fontId="20" fillId="0" borderId="0" xfId="7" applyFont="1" applyFill="1" applyBorder="1" applyAlignment="1">
      <alignment horizontal="right" vertical="center" indent="1"/>
    </xf>
    <xf numFmtId="0" fontId="0" fillId="0" borderId="0" xfId="0" applyFont="1"/>
    <xf numFmtId="0" fontId="0" fillId="0" borderId="0" xfId="0" applyFont="1" applyBorder="1"/>
    <xf numFmtId="0" fontId="0" fillId="0" borderId="15" xfId="0" applyFont="1" applyBorder="1" applyAlignment="1">
      <alignment vertical="center"/>
    </xf>
    <xf numFmtId="0" fontId="0" fillId="0" borderId="7" xfId="0" applyFont="1" applyBorder="1"/>
    <xf numFmtId="0" fontId="24" fillId="0" borderId="0" xfId="15" applyFont="1" applyFill="1" applyBorder="1" applyAlignment="1">
      <alignment horizontal="center" vertical="center" wrapText="1"/>
    </xf>
    <xf numFmtId="168" fontId="17" fillId="0" borderId="0" xfId="12" applyNumberFormat="1" applyFont="1" applyFill="1" applyBorder="1" applyAlignment="1">
      <alignment horizontal="right" vertical="center" indent="2"/>
    </xf>
    <xf numFmtId="168" fontId="17" fillId="0" borderId="0" xfId="12" applyNumberFormat="1" applyFont="1" applyFill="1" applyBorder="1" applyAlignment="1">
      <alignment horizontal="center" vertical="center"/>
    </xf>
    <xf numFmtId="168" fontId="17" fillId="0" borderId="0" xfId="12" applyNumberFormat="1" applyFont="1" applyFill="1" applyBorder="1" applyAlignment="1">
      <alignment horizontal="right" vertical="center" indent="3"/>
    </xf>
    <xf numFmtId="1" fontId="17" fillId="0" borderId="0" xfId="10" applyNumberFormat="1" applyFont="1" applyFill="1" applyBorder="1" applyAlignment="1">
      <alignment horizontal="center" vertical="center"/>
    </xf>
    <xf numFmtId="14" fontId="17" fillId="0" borderId="0" xfId="11" applyNumberFormat="1" applyFont="1" applyFill="1" applyBorder="1" applyAlignment="1">
      <alignment horizontal="center" vertical="center"/>
    </xf>
    <xf numFmtId="0" fontId="20" fillId="0" borderId="13" xfId="5" applyFont="1" applyBorder="1" applyAlignment="1">
      <alignment horizontal="left" vertical="center" indent="1"/>
    </xf>
    <xf numFmtId="0" fontId="23" fillId="0" borderId="0" xfId="5" applyFont="1" applyFill="1" applyBorder="1" applyAlignment="1">
      <alignment horizontal="left" vertical="center" indent="1"/>
    </xf>
    <xf numFmtId="0" fontId="20" fillId="0" borderId="9" xfId="5" applyFont="1" applyBorder="1" applyAlignment="1">
      <alignment horizontal="left" vertical="center" indent="1"/>
    </xf>
    <xf numFmtId="0" fontId="20" fillId="0" borderId="12" xfId="5" applyFont="1" applyBorder="1" applyAlignment="1">
      <alignment horizontal="left" vertical="center" indent="1"/>
    </xf>
    <xf numFmtId="168" fontId="21" fillId="0" borderId="9" xfId="8" applyNumberFormat="1" applyFont="1" applyFill="1" applyBorder="1" applyAlignment="1">
      <alignment horizontal="right" vertical="center" indent="1"/>
    </xf>
    <xf numFmtId="168" fontId="3" fillId="0" borderId="0" xfId="8" applyNumberFormat="1" applyFont="1" applyFill="1" applyBorder="1" applyAlignment="1">
      <alignment horizontal="right" indent="1"/>
    </xf>
    <xf numFmtId="0" fontId="23" fillId="0" borderId="0" xfId="3" applyFont="1" applyFill="1" applyBorder="1" applyAlignment="1">
      <alignment horizontal="left" vertical="top" indent="1"/>
    </xf>
    <xf numFmtId="0" fontId="20" fillId="0" borderId="0" xfId="3" applyFont="1" applyFill="1" applyBorder="1" applyAlignment="1">
      <alignment horizontal="right" vertical="center" indent="1"/>
    </xf>
    <xf numFmtId="0" fontId="20" fillId="0" borderId="14" xfId="5" applyFont="1" applyBorder="1" applyAlignment="1">
      <alignment horizontal="left" vertical="center" indent="1"/>
    </xf>
    <xf numFmtId="0" fontId="20" fillId="0" borderId="5" xfId="5" applyFont="1" applyBorder="1" applyAlignment="1">
      <alignment horizontal="left" vertical="center" indent="1"/>
    </xf>
    <xf numFmtId="0" fontId="20" fillId="0" borderId="11" xfId="5" applyFont="1" applyBorder="1" applyAlignment="1">
      <alignment horizontal="left" vertical="center" indent="1"/>
    </xf>
    <xf numFmtId="1" fontId="21" fillId="0" borderId="5" xfId="10" applyFont="1" applyFill="1" applyBorder="1" applyAlignment="1">
      <alignment horizontal="right" vertical="center" indent="1"/>
    </xf>
    <xf numFmtId="168" fontId="21" fillId="0" borderId="5" xfId="8" applyNumberFormat="1" applyFont="1" applyFill="1" applyBorder="1" applyAlignment="1">
      <alignment horizontal="right" vertical="center" indent="1"/>
    </xf>
    <xf numFmtId="0" fontId="20" fillId="5" borderId="6" xfId="5" applyFont="1" applyFill="1" applyBorder="1" applyAlignment="1">
      <alignment horizontal="left" vertical="center" indent="1"/>
    </xf>
    <xf numFmtId="0" fontId="20" fillId="5" borderId="10" xfId="5" applyFont="1" applyFill="1" applyBorder="1" applyAlignment="1">
      <alignment horizontal="left" vertical="center" indent="1"/>
    </xf>
    <xf numFmtId="168" fontId="21" fillId="0" borderId="8" xfId="8" applyNumberFormat="1" applyFont="1" applyFill="1" applyBorder="1" applyAlignment="1">
      <alignment horizontal="right" vertical="center" indent="1"/>
    </xf>
    <xf numFmtId="0" fontId="20" fillId="0" borderId="5" xfId="5" applyFont="1" applyFill="1" applyBorder="1" applyAlignment="1">
      <alignment horizontal="left" vertical="center" indent="1"/>
    </xf>
    <xf numFmtId="0" fontId="20" fillId="0" borderId="11" xfId="5" applyFont="1" applyFill="1" applyBorder="1" applyAlignment="1">
      <alignment horizontal="left" vertical="center" indent="1"/>
    </xf>
    <xf numFmtId="0" fontId="19" fillId="0" borderId="0" xfId="13" applyFont="1" applyFill="1" applyBorder="1" applyAlignment="1">
      <alignment horizontal="left" vertical="center" wrapText="1"/>
    </xf>
  </cellXfs>
  <cellStyles count="55">
    <cellStyle name="20% - Accent1" xfId="32" builtinId="30" customBuiltin="1"/>
    <cellStyle name="20% - Accent2" xfId="36" builtinId="34" customBuiltin="1"/>
    <cellStyle name="20% - Accent3" xfId="40" builtinId="38" customBuiltin="1"/>
    <cellStyle name="20% - Accent4" xfId="44" builtinId="42" customBuiltin="1"/>
    <cellStyle name="20% - Accent5" xfId="48" builtinId="46" customBuiltin="1"/>
    <cellStyle name="20% - Accent6" xfId="52" builtinId="50" customBuiltin="1"/>
    <cellStyle name="40% - Accent1" xfId="33" builtinId="31" customBuiltin="1"/>
    <cellStyle name="40% - Accent2" xfId="37" builtinId="35" customBuiltin="1"/>
    <cellStyle name="40% - Accent3" xfId="41" builtinId="39" customBuiltin="1"/>
    <cellStyle name="40% - Accent4" xfId="45" builtinId="43" customBuiltin="1"/>
    <cellStyle name="40% - Accent5" xfId="49" builtinId="47" customBuiltin="1"/>
    <cellStyle name="40% - Accent6" xfId="53" builtinId="51" customBuiltin="1"/>
    <cellStyle name="60% - Accent1" xfId="34" builtinId="32" customBuiltin="1"/>
    <cellStyle name="60% - Accent2" xfId="38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4" builtinId="52" customBuiltin="1"/>
    <cellStyle name="Accent1" xfId="31" builtinId="29" customBuiltin="1"/>
    <cellStyle name="Accent2" xfId="35" builtinId="33" customBuiltin="1"/>
    <cellStyle name="Accent3" xfId="39" builtinId="37" customBuiltin="1"/>
    <cellStyle name="Accent4" xfId="43" builtinId="41" customBuiltin="1"/>
    <cellStyle name="Accent5" xfId="47" builtinId="45" customBuiltin="1"/>
    <cellStyle name="Accent6" xfId="51" builtinId="49" customBuiltin="1"/>
    <cellStyle name="Bad" xfId="22" builtinId="27" customBuiltin="1"/>
    <cellStyle name="Calculation" xfId="25" builtinId="22" customBuiltin="1"/>
    <cellStyle name="Check Cell" xfId="27" builtinId="23" customBuiltin="1"/>
    <cellStyle name="Comma" xfId="16" builtinId="3" customBuiltin="1"/>
    <cellStyle name="Comma [0]" xfId="17" builtinId="6" customBuiltin="1"/>
    <cellStyle name="Currency" xfId="18" builtinId="4" customBuiltin="1"/>
    <cellStyle name="Currency [0]" xfId="19" builtinId="7" customBuiltin="1"/>
    <cellStyle name="Data" xfId="11" xr:uid="{00000000-0005-0000-0000-000001000000}"/>
    <cellStyle name="Explanatory Text" xfId="5" builtinId="53" customBuiltin="1"/>
    <cellStyle name="Good" xfId="21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9" builtinId="19" customBuiltin="1"/>
    <cellStyle name="Importo" xfId="7" xr:uid="{00000000-0005-0000-0000-000000000000}"/>
    <cellStyle name="Input" xfId="4" builtinId="20" customBuiltin="1"/>
    <cellStyle name="Linked Cell" xfId="26" builtinId="24" customBuiltin="1"/>
    <cellStyle name="Neutral" xfId="23" builtinId="28" customBuiltin="1"/>
    <cellStyle name="Normal" xfId="0" builtinId="0" customBuiltin="1"/>
    <cellStyle name="Note" xfId="29" builtinId="10" customBuiltin="1"/>
    <cellStyle name="Numero" xfId="10" xr:uid="{00000000-0005-0000-0000-00000B000000}"/>
    <cellStyle name="Output" xfId="24" builtinId="21" customBuiltin="1"/>
    <cellStyle name="Percent" xfId="6" builtinId="5" customBuiltin="1"/>
    <cellStyle name="Riepilogo del prestito" xfId="8" xr:uid="{00000000-0005-0000-0000-000009000000}"/>
    <cellStyle name="Sottotitolo_4" xfId="14" xr:uid="{C3E1C124-5275-4C88-AFC2-C1F30B3DD92B}"/>
    <cellStyle name="Stile 6" xfId="15" xr:uid="{B951F589-AD34-4A5A-AD93-BD9EF15BF323}"/>
    <cellStyle name="Tabella Importo" xfId="12" xr:uid="{00000000-0005-0000-0000-00000D000000}"/>
    <cellStyle name="Title" xfId="20" builtinId="15" customBuiltin="1"/>
    <cellStyle name="Titolo 4 allineato a destra" xfId="13" xr:uid="{00000000-0005-0000-0000-000007000000}"/>
    <cellStyle name="Total" xfId="30" builtinId="25" customBuiltin="1"/>
    <cellStyle name="Warning Text" xfId="28" builtinId="11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€&quot;\ #,##0.00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8" formatCode="&quot;€&quot;\ 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8" formatCode="&quot;€&quot;\ 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8" formatCode="&quot;€&quot;\ 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8" formatCode="&quot;€&quot;\ 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8" formatCode="&quot;€&quot;\ 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8" formatCode="&quot;€&quot;\ 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8" formatCode="&quot;€&quot;\ 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8" formatCode="&quot;€&quot;\ 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1" tint="0.34998626667073579"/>
      </font>
      <fill>
        <patternFill patternType="none">
          <fgColor indexed="64"/>
          <bgColor auto="1"/>
        </patternFill>
      </fill>
      <border>
        <left/>
        <right/>
        <top/>
        <bottom style="thin">
          <color auto="1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font>
        <color theme="1" tint="0.24994659260841701"/>
      </font>
      <border>
        <left/>
        <right/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</dxfs>
  <tableStyles count="1" defaultTableStyle="TableStyleMedium2" defaultPivotStyle="PivotStyleLight16">
    <tableStyle name="Piano di ammortamento prestito" pivot="0" count="3" xr9:uid="{00000000-0011-0000-FFFF-FFFF00000000}">
      <tableStyleElement type="wholeTable" dxfId="25"/>
      <tableStyleElement type="headerRow" dxfId="24"/>
      <tableStyleElement type="totalRow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66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76B36"/>
      <color rgb="FFE0F0E0"/>
      <color rgb="FF0070C0"/>
      <color rgb="FFE7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3.png" Id="rId3" /><Relationship Type="http://schemas.openxmlformats.org/officeDocument/2006/relationships/image" Target="/xl/media/image2.svg" Id="rId2" /><Relationship Type="http://schemas.openxmlformats.org/officeDocument/2006/relationships/image" Target="/xl/media/image12.png" Id="rId1" /><Relationship Type="http://schemas.openxmlformats.org/officeDocument/2006/relationships/image" Target="/xl/media/image42.svg" Id="rId4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30480</xdr:colOff>
      <xdr:row>2</xdr:row>
      <xdr:rowOff>50800</xdr:rowOff>
    </xdr:to>
    <xdr:pic>
      <xdr:nvPicPr>
        <xdr:cNvPr id="8" name="Elemento grafico 7" descr="icona edificio bancario">
          <a:extLst>
            <a:ext uri="{FF2B5EF4-FFF2-40B4-BE49-F238E27FC236}">
              <a16:creationId xmlns:a16="http://schemas.microsoft.com/office/drawing/2014/main" id="{247DDAC1-A042-8344-8CF8-7E87E916F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6700" y="266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30480</xdr:colOff>
      <xdr:row>2</xdr:row>
      <xdr:rowOff>50800</xdr:rowOff>
    </xdr:to>
    <xdr:pic>
      <xdr:nvPicPr>
        <xdr:cNvPr id="3" name="Elemento grafico 2" descr="icona edificio bancario">
          <a:extLst>
            <a:ext uri="{FF2B5EF4-FFF2-40B4-BE49-F238E27FC236}">
              <a16:creationId xmlns:a16="http://schemas.microsoft.com/office/drawing/2014/main" id="{91C14DF2-CCBD-413B-9562-DB08B7F39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43840" y="266700"/>
          <a:ext cx="914400" cy="911860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A382EF-BEF8-4FAC-BDE6-14E294B4CB3B}" name="PianoPagamenti3" displayName="PianoPagamenti3" ref="B13:K23" headerRowDxfId="21" dataDxfId="20">
  <tableColumns count="10">
    <tableColumn id="1" xr3:uid="{34276CB7-3C34-4F7B-BA90-A3E3BDDC992A}" name="Numero rata" totalsRowLabel="Totale" dataDxfId="19" totalsRowDxfId="18" dataCellStyle="Numero">
      <calculatedColumnFormula>IF(PrestitoFavorevole,IF(ROW()-ROW(PianoPagamenti3[[#Headers],[Numero rata]])&gt;NumeroDiPagamentiPianificato,"",ROW()-ROW(PianoPagamenti3[[#Headers],[Numero rata]])),"")</calculatedColumnFormula>
    </tableColumn>
    <tableColumn id="2" xr3:uid="{1403A054-F61D-429F-B1BB-4476EC6315CE}" name="Rata_x000a_Data" dataDxfId="17" totalsRowDxfId="16" dataCellStyle="Data">
      <calculatedColumnFormula>IF(PianoPagamenti3[[#This Row],[Numero rata]]&lt;&gt;"",EOMONTH(DataInizioPrestito,ROW(PianoPagamenti3[[#This Row],[Numero rata]])-ROW(PianoPagamenti3[[#Headers],[Numero rata]])-2)+DAY(DataInizioPrestito),"")</calculatedColumnFormula>
    </tableColumn>
    <tableColumn id="3" xr3:uid="{E67FFDE2-0DC2-4D6E-AF3F-C5A588B48155}" name="Inizio_x000a_Saldo" dataDxfId="15" totalsRowDxfId="14" dataCellStyle="Tabella Importo">
      <calculatedColumnFormula>IF(PianoPagamenti3[[#This Row],[Numero rata]]&lt;&gt;"",IF(ROW()-ROW(PianoPagamenti3[[#Headers],[Inizio
Saldo]])=1,ImportoPrestito,INDEX(PianoPagamenti3[Fine
Saldo],ROW()-ROW(PianoPagamenti3[[#Headers],[Inizio
Saldo]])-1)),"")</calculatedColumnFormula>
    </tableColumn>
    <tableColumn id="4" xr3:uid="{7F890269-E34F-4DDB-A395-4C6596B64B17}" name="Pagamento pianificato" dataDxfId="13" totalsRowDxfId="12" dataCellStyle="Tabella Importo">
      <calculatedColumnFormula>IF(PianoPagamenti3[[#This Row],[Numero rata]]&lt;&gt;"",PagamentoPianificato,"")</calculatedColumnFormula>
    </tableColumn>
    <tableColumn id="5" xr3:uid="{931027E7-8C19-4466-9D4A-F9288DA86D21}" name="Extra_x000a_Rata" dataDxfId="11" totalsRowDxfId="10" dataCellStyle="Tabella Importo">
      <calculatedColumnFormula>IF(PianoPagamenti3[[#This Row],[Numero rata]]&lt;&gt;"",IF(PianoPagamenti3[[#This Row],[Pagamento pianificato]]+PagamentiAggiuntivi&lt;PianoPagamenti3[[#This Row],[Inizio
Saldo]],PagamentiAggiuntivi,IF(PianoPagamenti3[[#This Row],[Inizio
Saldo]]-PianoPagamenti3[[#This Row],[Pagamento pianificato]]&gt;0,PianoPagamenti3[[#This Row],[Inizio
Saldo]]-PianoPagamenti3[[#This Row],[Pagamento pianificato]],0)),"")</calculatedColumnFormula>
    </tableColumn>
    <tableColumn id="6" xr3:uid="{CC5B15AD-AB99-402B-813B-ED379DF9B554}" name="Totale_x000a_Rata" dataDxfId="9" totalsRowDxfId="8" dataCellStyle="Tabella Importo">
      <calculatedColumnFormula>IF(PianoPagamenti3[[#This Row],[Numero rata]]&lt;&gt;"",IF(PianoPagamenti3[[#This Row],[Pagamento pianificato]]+PianoPagamenti3[[#This Row],[Extra
Rata]]&lt;=PianoPagamenti3[[#This Row],[Inizio
Saldo]],PianoPagamenti3[[#This Row],[Pagamento pianificato]]+PianoPagamenti3[[#This Row],[Extra
Rata]],PianoPagamenti3[[#This Row],[Inizio
Saldo]]),"")</calculatedColumnFormula>
    </tableColumn>
    <tableColumn id="7" xr3:uid="{56A64BC0-073E-48F7-BD63-28B35D636790}" name="Capitale" dataDxfId="7" totalsRowDxfId="6" dataCellStyle="Tabella Importo">
      <calculatedColumnFormula>IF(PianoPagamenti3[[#This Row],[Numero rata]]&lt;&gt;"",PianoPagamenti3[[#This Row],[Totale
Rata]]-PianoPagamenti3[[#This Row],[Interesse]],"")</calculatedColumnFormula>
    </tableColumn>
    <tableColumn id="8" xr3:uid="{4A9CA4D4-2346-4A75-8123-A968977AF4B8}" name="Interesse" dataDxfId="5" totalsRowDxfId="4" dataCellStyle="Tabella Importo">
      <calculatedColumnFormula>IF(PianoPagamenti3[[#This Row],[Numero rata]]&lt;&gt;"",PianoPagamenti3[[#This Row],[Inizio
Saldo]]*(TassoInteresse/PagamentiPerAnno),"")</calculatedColumnFormula>
    </tableColumn>
    <tableColumn id="9" xr3:uid="{C39E71DF-B719-4486-AA13-11B7D11F817D}" name="Fine_x000a_Saldo" dataDxfId="3" totalsRowDxfId="2" dataCellStyle="Tabella Importo">
      <calculatedColumnFormula>IF(PianoPagamenti3[[#This Row],[Numero rata]]&lt;&gt;"",IF(PianoPagamenti3[[#This Row],[Pagamento pianificato]]+PianoPagamenti3[[#This Row],[Extra
Rata]]&lt;=PianoPagamenti3[[#This Row],[Inizio
Saldo]],PianoPagamenti3[[#This Row],[Inizio
Saldo]]-PianoPagamenti3[[#This Row],[Capitale]],0),"")</calculatedColumnFormula>
    </tableColumn>
    <tableColumn id="10" xr3:uid="{FF2DDF66-04AB-4B2F-A770-16226B363CDF}" name="Cumulativa_x000a_Interesse" totalsRowFunction="sum" dataDxfId="1" totalsRowDxfId="0" dataCellStyle="Tabella Importo">
      <calculatedColumnFormula>IF(PianoPagamenti3[[#This Row],[Numero rata]]&lt;&gt;"",SUM(INDEX(PianoPagamenti3[Interesse],1,1):PianoPagamenti3[[#This Row],[Interesse]]),"")</calculatedColumnFormula>
    </tableColumn>
  </tableColumns>
  <tableStyleInfo name="Piano di ammortamento prestito" showFirstColumn="0" showLastColumn="0" showRowStripes="1" showColumnStripes="0"/>
  <extLst>
    <ext xmlns:x14="http://schemas.microsoft.com/office/spreadsheetml/2009/9/main" uri="{504A1905-F514-4f6f-8877-14C23A59335A}">
      <x14:table altTextSummary="Registrare numero di rata, data di pagamento, saldo iniziale, saldo finale, pagamento pianificato, pagamento aggiuntivo, importo del capitale, interessi e importo dell'interesse cumulativo"/>
    </ext>
  </extLst>
</table>
</file>

<file path=xl/theme/theme11.xml><?xml version="1.0" encoding="utf-8"?>
<a:theme xmlns:a="http://schemas.openxmlformats.org/drawingml/2006/main" name="Office Theme">
  <a:themeElements>
    <a:clrScheme name="Custom 6">
      <a:dk1>
        <a:srgbClr val="000000"/>
      </a:dk1>
      <a:lt1>
        <a:srgbClr val="FFFFFF"/>
      </a:lt1>
      <a:dk2>
        <a:srgbClr val="635C50"/>
      </a:dk2>
      <a:lt2>
        <a:srgbClr val="E8E7E5"/>
      </a:lt2>
      <a:accent1>
        <a:srgbClr val="84C183"/>
      </a:accent1>
      <a:accent2>
        <a:srgbClr val="FCF600"/>
      </a:accent2>
      <a:accent3>
        <a:srgbClr val="82CECC"/>
      </a:accent3>
      <a:accent4>
        <a:srgbClr val="FFAD2E"/>
      </a:accent4>
      <a:accent5>
        <a:srgbClr val="E67342"/>
      </a:accent5>
      <a:accent6>
        <a:srgbClr val="0070C0"/>
      </a:accent6>
      <a:hlink>
        <a:srgbClr val="82CECC"/>
      </a:hlink>
      <a:folHlink>
        <a:srgbClr val="B580A1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0632-B3BD-43EF-A3A5-D48CEBC148C6}">
  <sheetPr>
    <tabColor theme="4" tint="-0.499984740745262"/>
    <pageSetUpPr autoPageBreaks="0" fitToPage="1"/>
  </sheetPr>
  <dimension ref="A1:O23"/>
  <sheetViews>
    <sheetView showGridLines="0" tabSelected="1" zoomScaleNormal="100" workbookViewId="0"/>
  </sheetViews>
  <sheetFormatPr defaultColWidth="8.85546875" defaultRowHeight="15" x14ac:dyDescent="0.25"/>
  <cols>
    <col min="1" max="1" width="3.5703125" customWidth="1"/>
    <col min="2" max="2" width="12.85546875" customWidth="1"/>
    <col min="3" max="3" width="14.7109375" customWidth="1"/>
    <col min="4" max="4" width="16.7109375" customWidth="1"/>
    <col min="5" max="6" width="15.7109375" customWidth="1"/>
    <col min="7" max="8" width="17.7109375" customWidth="1"/>
    <col min="9" max="10" width="15.7109375" customWidth="1"/>
    <col min="11" max="11" width="17.7109375" customWidth="1"/>
  </cols>
  <sheetData>
    <row r="1" spans="1:15" s="1" customFormat="1" ht="21" customHeight="1" x14ac:dyDescent="0.25">
      <c r="B1" s="6"/>
      <c r="C1" s="6"/>
      <c r="D1" s="6"/>
      <c r="E1" s="6"/>
      <c r="F1" s="6"/>
      <c r="G1" s="6"/>
      <c r="H1" s="6"/>
      <c r="I1" s="6"/>
      <c r="J1" s="6"/>
      <c r="K1" s="6"/>
    </row>
    <row r="2" spans="1:15" s="1" customFormat="1" ht="67.900000000000006" customHeight="1" x14ac:dyDescent="0.25">
      <c r="B2" s="6"/>
      <c r="C2" s="50" t="s">
        <v>7</v>
      </c>
      <c r="D2" s="50"/>
      <c r="E2" s="50"/>
      <c r="F2" s="50"/>
      <c r="G2" s="50"/>
      <c r="H2" s="50"/>
      <c r="I2" s="50"/>
      <c r="J2" s="50"/>
      <c r="K2" s="50"/>
    </row>
    <row r="3" spans="1:15" s="1" customFormat="1" ht="24" customHeight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O3" s="5"/>
    </row>
    <row r="4" spans="1:15" ht="37.9" customHeight="1" x14ac:dyDescent="0.25">
      <c r="B4" s="13" t="s">
        <v>0</v>
      </c>
      <c r="C4" s="10"/>
      <c r="D4" s="11"/>
      <c r="E4" s="3"/>
      <c r="F4" s="2"/>
      <c r="G4" s="14" t="s">
        <v>12</v>
      </c>
      <c r="H4" s="3"/>
      <c r="I4" s="3"/>
      <c r="J4" s="4"/>
      <c r="O4" s="2"/>
    </row>
    <row r="5" spans="1:15" ht="24" customHeight="1" x14ac:dyDescent="0.25">
      <c r="B5" s="32" t="s">
        <v>23</v>
      </c>
      <c r="C5" s="32"/>
      <c r="D5" s="40"/>
      <c r="E5" s="15">
        <v>5000</v>
      </c>
      <c r="G5" s="45" t="s">
        <v>10</v>
      </c>
      <c r="H5" s="46"/>
      <c r="I5" s="47">
        <f ca="1">IF(PrestitoFavorevole,-PMT(TassoInteresse/PagamentiPerAnno,NumeroDiPagamentiPianificato,ImportoPrestito),"")</f>
        <v>425.74952097778959</v>
      </c>
      <c r="J5" s="47"/>
      <c r="K5" s="47"/>
    </row>
    <row r="6" spans="1:15" ht="24" customHeight="1" x14ac:dyDescent="0.25">
      <c r="B6" s="32" t="s">
        <v>1</v>
      </c>
      <c r="C6" s="32"/>
      <c r="D6" s="40"/>
      <c r="E6" s="16">
        <v>0.04</v>
      </c>
      <c r="G6" s="48" t="s">
        <v>13</v>
      </c>
      <c r="H6" s="49"/>
      <c r="I6" s="43">
        <f ca="1">IF(PrestitoFavorevole,DurataPrestito*PagamentiPerAnno,"")</f>
        <v>12</v>
      </c>
      <c r="J6" s="43"/>
      <c r="K6" s="43"/>
    </row>
    <row r="7" spans="1:15" ht="24" customHeight="1" x14ac:dyDescent="0.25">
      <c r="B7" s="32" t="s">
        <v>2</v>
      </c>
      <c r="C7" s="32"/>
      <c r="D7" s="40"/>
      <c r="E7" s="17">
        <v>1</v>
      </c>
      <c r="G7" s="41" t="s">
        <v>24</v>
      </c>
      <c r="H7" s="42"/>
      <c r="I7" s="43">
        <f ca="1">NumeroEffettivoPagamenti</f>
        <v>10</v>
      </c>
      <c r="J7" s="43"/>
      <c r="K7" s="43"/>
    </row>
    <row r="8" spans="1:15" ht="24" customHeight="1" x14ac:dyDescent="0.25">
      <c r="B8" s="32" t="s">
        <v>3</v>
      </c>
      <c r="C8" s="32"/>
      <c r="D8" s="40"/>
      <c r="E8" s="17">
        <v>12</v>
      </c>
      <c r="G8" s="41" t="s">
        <v>14</v>
      </c>
      <c r="H8" s="42"/>
      <c r="I8" s="44">
        <f ca="1">TotalePagamentiAnticipati</f>
        <v>900</v>
      </c>
      <c r="J8" s="44"/>
      <c r="K8" s="44"/>
    </row>
    <row r="9" spans="1:15" ht="24" customHeight="1" x14ac:dyDescent="0.25">
      <c r="B9" s="32" t="s">
        <v>4</v>
      </c>
      <c r="C9" s="32"/>
      <c r="D9" s="18"/>
      <c r="E9" s="19">
        <f ca="1">TODAY()</f>
        <v>44347</v>
      </c>
      <c r="G9" s="34" t="s">
        <v>15</v>
      </c>
      <c r="H9" s="35"/>
      <c r="I9" s="36">
        <f ca="1">InteresseTotale</f>
        <v>89.621485965393447</v>
      </c>
      <c r="J9" s="36"/>
      <c r="K9" s="36"/>
    </row>
    <row r="10" spans="1:15" ht="12.4" customHeight="1" x14ac:dyDescent="0.25">
      <c r="C10" s="7"/>
      <c r="D10" s="7"/>
      <c r="E10" s="8"/>
      <c r="G10" s="20"/>
      <c r="H10" s="20"/>
      <c r="I10" s="37"/>
      <c r="J10" s="37"/>
      <c r="K10" s="37"/>
    </row>
    <row r="11" spans="1:15" ht="20.65" customHeight="1" x14ac:dyDescent="0.25">
      <c r="B11" s="33" t="s">
        <v>5</v>
      </c>
      <c r="C11" s="33"/>
      <c r="D11" s="33"/>
      <c r="E11" s="21">
        <v>100</v>
      </c>
      <c r="F11" s="9"/>
      <c r="G11" s="38" t="s">
        <v>16</v>
      </c>
      <c r="H11" s="38"/>
      <c r="I11" s="39" t="s">
        <v>19</v>
      </c>
      <c r="J11" s="39"/>
      <c r="K11" s="39"/>
    </row>
    <row r="12" spans="1:15" ht="31.9" customHeight="1" x14ac:dyDescent="0.25">
      <c r="A12" s="22"/>
      <c r="B12" s="25"/>
      <c r="C12" s="23"/>
      <c r="D12" s="23"/>
      <c r="E12" s="23"/>
      <c r="F12" s="23"/>
      <c r="G12" s="23"/>
      <c r="H12" s="23"/>
      <c r="I12" s="23"/>
      <c r="J12" s="23"/>
      <c r="K12" s="23"/>
      <c r="L12" s="22"/>
      <c r="M12" s="22"/>
      <c r="N12" s="22"/>
      <c r="O12" s="22"/>
    </row>
    <row r="13" spans="1:15" s="12" customFormat="1" ht="48" customHeight="1" x14ac:dyDescent="0.25">
      <c r="A13" s="24"/>
      <c r="B13" s="26" t="s">
        <v>6</v>
      </c>
      <c r="C13" s="26" t="s">
        <v>8</v>
      </c>
      <c r="D13" s="26" t="s">
        <v>9</v>
      </c>
      <c r="E13" s="26" t="s">
        <v>10</v>
      </c>
      <c r="F13" s="26" t="s">
        <v>11</v>
      </c>
      <c r="G13" s="26" t="s">
        <v>17</v>
      </c>
      <c r="H13" s="26" t="s">
        <v>18</v>
      </c>
      <c r="I13" s="26" t="s">
        <v>20</v>
      </c>
      <c r="J13" s="26" t="s">
        <v>21</v>
      </c>
      <c r="K13" s="26" t="s">
        <v>22</v>
      </c>
      <c r="L13" s="24"/>
      <c r="M13" s="24"/>
      <c r="N13" s="24"/>
      <c r="O13" s="24"/>
    </row>
    <row r="14" spans="1:15" ht="24" customHeight="1" x14ac:dyDescent="0.25">
      <c r="A14" s="22"/>
      <c r="B14" s="30">
        <f ca="1">IF(PrestitoFavorevole,IF(ROW()-ROW(PianoPagamenti3[[#Headers],[Numero rata]])&gt;NumeroDiPagamentiPianificato,"",ROW()-ROW(PianoPagamenti3[[#Headers],[Numero rata]])),"")</f>
        <v>1</v>
      </c>
      <c r="C14" s="31">
        <f ca="1">IF(PianoPagamenti3[[#This Row],[Numero rata]]&lt;&gt;"",EOMONTH(DataInizioPrestito,ROW(PianoPagamenti3[[#This Row],[Numero rata]])-ROW(PianoPagamenti3[[#Headers],[Numero rata]])-2)+DAY(DataInizioPrestito),"")</f>
        <v>44347</v>
      </c>
      <c r="D14" s="27">
        <f ca="1">IF(PianoPagamenti3[[#This Row],[Numero rata]]&lt;&gt;"",IF(ROW()-ROW(PianoPagamenti3[[#Headers],[Inizio
Saldo]])=1,ImportoPrestito,INDEX(PianoPagamenti3[Fine
Saldo],ROW()-ROW(PianoPagamenti3[[#Headers],[Inizio
Saldo]])-1)),"")</f>
        <v>5000</v>
      </c>
      <c r="E14" s="28">
        <f ca="1">IF(PianoPagamenti3[[#This Row],[Numero rata]]&lt;&gt;"",PagamentoPianificato,"")</f>
        <v>425.74952097778959</v>
      </c>
      <c r="F14" s="27">
        <f ca="1">IF(PianoPagamenti3[[#This Row],[Numero rata]]&lt;&gt;"",IF(PianoPagamenti3[[#This Row],[Pagamento pianificato]]+PagamentiAggiuntivi&lt;PianoPagamenti3[[#This Row],[Inizio
Saldo]],PagamentiAggiuntivi,IF(PianoPagamenti3[[#This Row],[Inizio
Saldo]]-PianoPagamenti3[[#This Row],[Pagamento pianificato]]&gt;0,PianoPagamenti3[[#This Row],[Inizio
Saldo]]-PianoPagamenti3[[#This Row],[Pagamento pianificato]],0)),"")</f>
        <v>100</v>
      </c>
      <c r="G14" s="27">
        <f ca="1">IF(PianoPagamenti3[[#This Row],[Numero rata]]&lt;&gt;"",IF(PianoPagamenti3[[#This Row],[Pagamento pianificato]]+PianoPagamenti3[[#This Row],[Extra
Rata]]&lt;=PianoPagamenti3[[#This Row],[Inizio
Saldo]],PianoPagamenti3[[#This Row],[Pagamento pianificato]]+PianoPagamenti3[[#This Row],[Extra
Rata]],PianoPagamenti3[[#This Row],[Inizio
Saldo]]),"")</f>
        <v>525.74952097778964</v>
      </c>
      <c r="H14" s="27">
        <f ca="1">IF(PianoPagamenti3[[#This Row],[Numero rata]]&lt;&gt;"",PianoPagamenti3[[#This Row],[Totale
Rata]]-PianoPagamenti3[[#This Row],[Interesse]],"")</f>
        <v>509.08285431112296</v>
      </c>
      <c r="I14" s="29">
        <f ca="1">IF(PianoPagamenti3[[#This Row],[Numero rata]]&lt;&gt;"",PianoPagamenti3[[#This Row],[Inizio
Saldo]]*(TassoInteresse/PagamentiPerAnno),"")</f>
        <v>16.666666666666668</v>
      </c>
      <c r="J14" s="27">
        <f ca="1">IF(PianoPagamenti3[[#This Row],[Numero rata]]&lt;&gt;"",IF(PianoPagamenti3[[#This Row],[Pagamento pianificato]]+PianoPagamenti3[[#This Row],[Extra
Rata]]&lt;=PianoPagamenti3[[#This Row],[Inizio
Saldo]],PianoPagamenti3[[#This Row],[Inizio
Saldo]]-PianoPagamenti3[[#This Row],[Capitale]],0),"")</f>
        <v>4490.9171456888771</v>
      </c>
      <c r="K14" s="29">
        <f ca="1">IF(PianoPagamenti3[[#This Row],[Numero rata]]&lt;&gt;"",SUM(INDEX(PianoPagamenti3[Interesse],1,1):PianoPagamenti3[[#This Row],[Interesse]]),"")</f>
        <v>16.666666666666668</v>
      </c>
      <c r="L14" s="23"/>
      <c r="M14" s="22"/>
      <c r="N14" s="22"/>
      <c r="O14" s="22"/>
    </row>
    <row r="15" spans="1:15" ht="24" customHeight="1" x14ac:dyDescent="0.25">
      <c r="A15" s="23"/>
      <c r="B15" s="30">
        <f ca="1">IF(PrestitoFavorevole,IF(ROW()-ROW(PianoPagamenti3[[#Headers],[Numero rata]])&gt;NumeroDiPagamentiPianificato,"",ROW()-ROW(PianoPagamenti3[[#Headers],[Numero rata]])),"")</f>
        <v>2</v>
      </c>
      <c r="C15" s="31">
        <f ca="1">IF(PianoPagamenti3[[#This Row],[Numero rata]]&lt;&gt;"",EOMONTH(DataInizioPrestito,ROW(PianoPagamenti3[[#This Row],[Numero rata]])-ROW(PianoPagamenti3[[#Headers],[Numero rata]])-2)+DAY(DataInizioPrestito),"")</f>
        <v>44378</v>
      </c>
      <c r="D15" s="27">
        <f ca="1">IF(PianoPagamenti3[[#This Row],[Numero rata]]&lt;&gt;"",IF(ROW()-ROW(PianoPagamenti3[[#Headers],[Inizio
Saldo]])=1,ImportoPrestito,INDEX(PianoPagamenti3[Fine
Saldo],ROW()-ROW(PianoPagamenti3[[#Headers],[Inizio
Saldo]])-1)),"")</f>
        <v>4490.9171456888771</v>
      </c>
      <c r="E15" s="28">
        <f ca="1">IF(PianoPagamenti3[[#This Row],[Numero rata]]&lt;&gt;"",PagamentoPianificato,"")</f>
        <v>425.74952097778959</v>
      </c>
      <c r="F15" s="27">
        <f ca="1">IF(PianoPagamenti3[[#This Row],[Numero rata]]&lt;&gt;"",IF(PianoPagamenti3[[#This Row],[Pagamento pianificato]]+PagamentiAggiuntivi&lt;PianoPagamenti3[[#This Row],[Inizio
Saldo]],PagamentiAggiuntivi,IF(PianoPagamenti3[[#This Row],[Inizio
Saldo]]-PianoPagamenti3[[#This Row],[Pagamento pianificato]]&gt;0,PianoPagamenti3[[#This Row],[Inizio
Saldo]]-PianoPagamenti3[[#This Row],[Pagamento pianificato]],0)),"")</f>
        <v>100</v>
      </c>
      <c r="G15" s="27">
        <f ca="1">IF(PianoPagamenti3[[#This Row],[Numero rata]]&lt;&gt;"",IF(PianoPagamenti3[[#This Row],[Pagamento pianificato]]+PianoPagamenti3[[#This Row],[Extra
Rata]]&lt;=PianoPagamenti3[[#This Row],[Inizio
Saldo]],PianoPagamenti3[[#This Row],[Pagamento pianificato]]+PianoPagamenti3[[#This Row],[Extra
Rata]],PianoPagamenti3[[#This Row],[Inizio
Saldo]]),"")</f>
        <v>525.74952097778964</v>
      </c>
      <c r="H15" s="27">
        <f ca="1">IF(PianoPagamenti3[[#This Row],[Numero rata]]&lt;&gt;"",PianoPagamenti3[[#This Row],[Totale
Rata]]-PianoPagamenti3[[#This Row],[Interesse]],"")</f>
        <v>510.77979715882674</v>
      </c>
      <c r="I15" s="29">
        <f ca="1">IF(PianoPagamenti3[[#This Row],[Numero rata]]&lt;&gt;"",PianoPagamenti3[[#This Row],[Inizio
Saldo]]*(TassoInteresse/PagamentiPerAnno),"")</f>
        <v>14.969723818962924</v>
      </c>
      <c r="J15" s="27">
        <f ca="1">IF(PianoPagamenti3[[#This Row],[Numero rata]]&lt;&gt;"",IF(PianoPagamenti3[[#This Row],[Pagamento pianificato]]+PianoPagamenti3[[#This Row],[Extra
Rata]]&lt;=PianoPagamenti3[[#This Row],[Inizio
Saldo]],PianoPagamenti3[[#This Row],[Inizio
Saldo]]-PianoPagamenti3[[#This Row],[Capitale]],0),"")</f>
        <v>3980.1373485300505</v>
      </c>
      <c r="K15" s="29">
        <f ca="1">IF(PianoPagamenti3[[#This Row],[Numero rata]]&lt;&gt;"",SUM(INDEX(PianoPagamenti3[Interesse],1,1):PianoPagamenti3[[#This Row],[Interesse]]),"")</f>
        <v>31.63639048562959</v>
      </c>
      <c r="L15" s="23"/>
      <c r="M15" s="22"/>
      <c r="N15" s="22"/>
      <c r="O15" s="22"/>
    </row>
    <row r="16" spans="1:15" ht="24" customHeight="1" x14ac:dyDescent="0.25">
      <c r="A16" s="22"/>
      <c r="B16" s="30">
        <f ca="1">IF(PrestitoFavorevole,IF(ROW()-ROW(PianoPagamenti3[[#Headers],[Numero rata]])&gt;NumeroDiPagamentiPianificato,"",ROW()-ROW(PianoPagamenti3[[#Headers],[Numero rata]])),"")</f>
        <v>3</v>
      </c>
      <c r="C16" s="31">
        <f ca="1">IF(PianoPagamenti3[[#This Row],[Numero rata]]&lt;&gt;"",EOMONTH(DataInizioPrestito,ROW(PianoPagamenti3[[#This Row],[Numero rata]])-ROW(PianoPagamenti3[[#Headers],[Numero rata]])-2)+DAY(DataInizioPrestito),"")</f>
        <v>44408</v>
      </c>
      <c r="D16" s="27">
        <f ca="1">IF(PianoPagamenti3[[#This Row],[Numero rata]]&lt;&gt;"",IF(ROW()-ROW(PianoPagamenti3[[#Headers],[Inizio
Saldo]])=1,ImportoPrestito,INDEX(PianoPagamenti3[Fine
Saldo],ROW()-ROW(PianoPagamenti3[[#Headers],[Inizio
Saldo]])-1)),"")</f>
        <v>3980.1373485300505</v>
      </c>
      <c r="E16" s="28">
        <f ca="1">IF(PianoPagamenti3[[#This Row],[Numero rata]]&lt;&gt;"",PagamentoPianificato,"")</f>
        <v>425.74952097778959</v>
      </c>
      <c r="F16" s="27">
        <f ca="1">IF(PianoPagamenti3[[#This Row],[Numero rata]]&lt;&gt;"",IF(PianoPagamenti3[[#This Row],[Pagamento pianificato]]+PagamentiAggiuntivi&lt;PianoPagamenti3[[#This Row],[Inizio
Saldo]],PagamentiAggiuntivi,IF(PianoPagamenti3[[#This Row],[Inizio
Saldo]]-PianoPagamenti3[[#This Row],[Pagamento pianificato]]&gt;0,PianoPagamenti3[[#This Row],[Inizio
Saldo]]-PianoPagamenti3[[#This Row],[Pagamento pianificato]],0)),"")</f>
        <v>100</v>
      </c>
      <c r="G16" s="27">
        <f ca="1">IF(PianoPagamenti3[[#This Row],[Numero rata]]&lt;&gt;"",IF(PianoPagamenti3[[#This Row],[Pagamento pianificato]]+PianoPagamenti3[[#This Row],[Extra
Rata]]&lt;=PianoPagamenti3[[#This Row],[Inizio
Saldo]],PianoPagamenti3[[#This Row],[Pagamento pianificato]]+PianoPagamenti3[[#This Row],[Extra
Rata]],PianoPagamenti3[[#This Row],[Inizio
Saldo]]),"")</f>
        <v>525.74952097778964</v>
      </c>
      <c r="H16" s="27">
        <f ca="1">IF(PianoPagamenti3[[#This Row],[Numero rata]]&lt;&gt;"",PianoPagamenti3[[#This Row],[Totale
Rata]]-PianoPagamenti3[[#This Row],[Interesse]],"")</f>
        <v>512.48239648268952</v>
      </c>
      <c r="I16" s="29">
        <f ca="1">IF(PianoPagamenti3[[#This Row],[Numero rata]]&lt;&gt;"",PianoPagamenti3[[#This Row],[Inizio
Saldo]]*(TassoInteresse/PagamentiPerAnno),"")</f>
        <v>13.26712449510017</v>
      </c>
      <c r="J16" s="27">
        <f ca="1">IF(PianoPagamenti3[[#This Row],[Numero rata]]&lt;&gt;"",IF(PianoPagamenti3[[#This Row],[Pagamento pianificato]]+PianoPagamenti3[[#This Row],[Extra
Rata]]&lt;=PianoPagamenti3[[#This Row],[Inizio
Saldo]],PianoPagamenti3[[#This Row],[Inizio
Saldo]]-PianoPagamenti3[[#This Row],[Capitale]],0),"")</f>
        <v>3467.6549520473609</v>
      </c>
      <c r="K16" s="29">
        <f ca="1">IF(PianoPagamenti3[[#This Row],[Numero rata]]&lt;&gt;"",SUM(INDEX(PianoPagamenti3[Interesse],1,1):PianoPagamenti3[[#This Row],[Interesse]]),"")</f>
        <v>44.90351498072976</v>
      </c>
      <c r="L16" s="23"/>
      <c r="M16" s="22"/>
      <c r="N16" s="22"/>
      <c r="O16" s="22"/>
    </row>
    <row r="17" spans="1:15" ht="24" customHeight="1" x14ac:dyDescent="0.25">
      <c r="A17" s="22"/>
      <c r="B17" s="30">
        <f ca="1">IF(PrestitoFavorevole,IF(ROW()-ROW(PianoPagamenti3[[#Headers],[Numero rata]])&gt;NumeroDiPagamentiPianificato,"",ROW()-ROW(PianoPagamenti3[[#Headers],[Numero rata]])),"")</f>
        <v>4</v>
      </c>
      <c r="C17" s="31">
        <f ca="1">IF(PianoPagamenti3[[#This Row],[Numero rata]]&lt;&gt;"",EOMONTH(DataInizioPrestito,ROW(PianoPagamenti3[[#This Row],[Numero rata]])-ROW(PianoPagamenti3[[#Headers],[Numero rata]])-2)+DAY(DataInizioPrestito),"")</f>
        <v>44439</v>
      </c>
      <c r="D17" s="27">
        <f ca="1">IF(PianoPagamenti3[[#This Row],[Numero rata]]&lt;&gt;"",IF(ROW()-ROW(PianoPagamenti3[[#Headers],[Inizio
Saldo]])=1,ImportoPrestito,INDEX(PianoPagamenti3[Fine
Saldo],ROW()-ROW(PianoPagamenti3[[#Headers],[Inizio
Saldo]])-1)),"")</f>
        <v>3467.6549520473609</v>
      </c>
      <c r="E17" s="28">
        <f ca="1">IF(PianoPagamenti3[[#This Row],[Numero rata]]&lt;&gt;"",PagamentoPianificato,"")</f>
        <v>425.74952097778959</v>
      </c>
      <c r="F17" s="27">
        <f ca="1">IF(PianoPagamenti3[[#This Row],[Numero rata]]&lt;&gt;"",IF(PianoPagamenti3[[#This Row],[Pagamento pianificato]]+PagamentiAggiuntivi&lt;PianoPagamenti3[[#This Row],[Inizio
Saldo]],PagamentiAggiuntivi,IF(PianoPagamenti3[[#This Row],[Inizio
Saldo]]-PianoPagamenti3[[#This Row],[Pagamento pianificato]]&gt;0,PianoPagamenti3[[#This Row],[Inizio
Saldo]]-PianoPagamenti3[[#This Row],[Pagamento pianificato]],0)),"")</f>
        <v>100</v>
      </c>
      <c r="G17" s="27">
        <f ca="1">IF(PianoPagamenti3[[#This Row],[Numero rata]]&lt;&gt;"",IF(PianoPagamenti3[[#This Row],[Pagamento pianificato]]+PianoPagamenti3[[#This Row],[Extra
Rata]]&lt;=PianoPagamenti3[[#This Row],[Inizio
Saldo]],PianoPagamenti3[[#This Row],[Pagamento pianificato]]+PianoPagamenti3[[#This Row],[Extra
Rata]],PianoPagamenti3[[#This Row],[Inizio
Saldo]]),"")</f>
        <v>525.74952097778964</v>
      </c>
      <c r="H17" s="27">
        <f ca="1">IF(PianoPagamenti3[[#This Row],[Numero rata]]&lt;&gt;"",PianoPagamenti3[[#This Row],[Totale
Rata]]-PianoPagamenti3[[#This Row],[Interesse]],"")</f>
        <v>514.19067113763174</v>
      </c>
      <c r="I17" s="29">
        <f ca="1">IF(PianoPagamenti3[[#This Row],[Numero rata]]&lt;&gt;"",PianoPagamenti3[[#This Row],[Inizio
Saldo]]*(TassoInteresse/PagamentiPerAnno),"")</f>
        <v>11.558849840157871</v>
      </c>
      <c r="J17" s="27">
        <f ca="1">IF(PianoPagamenti3[[#This Row],[Numero rata]]&lt;&gt;"",IF(PianoPagamenti3[[#This Row],[Pagamento pianificato]]+PianoPagamenti3[[#This Row],[Extra
Rata]]&lt;=PianoPagamenti3[[#This Row],[Inizio
Saldo]],PianoPagamenti3[[#This Row],[Inizio
Saldo]]-PianoPagamenti3[[#This Row],[Capitale]],0),"")</f>
        <v>2953.464280909729</v>
      </c>
      <c r="K17" s="29">
        <f ca="1">IF(PianoPagamenti3[[#This Row],[Numero rata]]&lt;&gt;"",SUM(INDEX(PianoPagamenti3[Interesse],1,1):PianoPagamenti3[[#This Row],[Interesse]]),"")</f>
        <v>56.462364820887629</v>
      </c>
      <c r="L17" s="22"/>
      <c r="M17" s="22"/>
      <c r="N17" s="22"/>
      <c r="O17" s="22"/>
    </row>
    <row r="18" spans="1:15" ht="24" customHeight="1" x14ac:dyDescent="0.25">
      <c r="A18" s="22"/>
      <c r="B18" s="30">
        <f ca="1">IF(PrestitoFavorevole,IF(ROW()-ROW(PianoPagamenti3[[#Headers],[Numero rata]])&gt;NumeroDiPagamentiPianificato,"",ROW()-ROW(PianoPagamenti3[[#Headers],[Numero rata]])),"")</f>
        <v>5</v>
      </c>
      <c r="C18" s="31">
        <f ca="1">IF(PianoPagamenti3[[#This Row],[Numero rata]]&lt;&gt;"",EOMONTH(DataInizioPrestito,ROW(PianoPagamenti3[[#This Row],[Numero rata]])-ROW(PianoPagamenti3[[#Headers],[Numero rata]])-2)+DAY(DataInizioPrestito),"")</f>
        <v>44470</v>
      </c>
      <c r="D18" s="27">
        <f ca="1">IF(PianoPagamenti3[[#This Row],[Numero rata]]&lt;&gt;"",IF(ROW()-ROW(PianoPagamenti3[[#Headers],[Inizio
Saldo]])=1,ImportoPrestito,INDEX(PianoPagamenti3[Fine
Saldo],ROW()-ROW(PianoPagamenti3[[#Headers],[Inizio
Saldo]])-1)),"")</f>
        <v>2953.464280909729</v>
      </c>
      <c r="E18" s="28">
        <f ca="1">IF(PianoPagamenti3[[#This Row],[Numero rata]]&lt;&gt;"",PagamentoPianificato,"")</f>
        <v>425.74952097778959</v>
      </c>
      <c r="F18" s="27">
        <f ca="1">IF(PianoPagamenti3[[#This Row],[Numero rata]]&lt;&gt;"",IF(PianoPagamenti3[[#This Row],[Pagamento pianificato]]+PagamentiAggiuntivi&lt;PianoPagamenti3[[#This Row],[Inizio
Saldo]],PagamentiAggiuntivi,IF(PianoPagamenti3[[#This Row],[Inizio
Saldo]]-PianoPagamenti3[[#This Row],[Pagamento pianificato]]&gt;0,PianoPagamenti3[[#This Row],[Inizio
Saldo]]-PianoPagamenti3[[#This Row],[Pagamento pianificato]],0)),"")</f>
        <v>100</v>
      </c>
      <c r="G18" s="27">
        <f ca="1">IF(PianoPagamenti3[[#This Row],[Numero rata]]&lt;&gt;"",IF(PianoPagamenti3[[#This Row],[Pagamento pianificato]]+PianoPagamenti3[[#This Row],[Extra
Rata]]&lt;=PianoPagamenti3[[#This Row],[Inizio
Saldo]],PianoPagamenti3[[#This Row],[Pagamento pianificato]]+PianoPagamenti3[[#This Row],[Extra
Rata]],PianoPagamenti3[[#This Row],[Inizio
Saldo]]),"")</f>
        <v>525.74952097778964</v>
      </c>
      <c r="H18" s="27">
        <f ca="1">IF(PianoPagamenti3[[#This Row],[Numero rata]]&lt;&gt;"",PianoPagamenti3[[#This Row],[Totale
Rata]]-PianoPagamenti3[[#This Row],[Interesse]],"")</f>
        <v>515.90464004142393</v>
      </c>
      <c r="I18" s="29">
        <f ca="1">IF(PianoPagamenti3[[#This Row],[Numero rata]]&lt;&gt;"",PianoPagamenti3[[#This Row],[Inizio
Saldo]]*(TassoInteresse/PagamentiPerAnno),"")</f>
        <v>9.8448809363657634</v>
      </c>
      <c r="J18" s="27">
        <f ca="1">IF(PianoPagamenti3[[#This Row],[Numero rata]]&lt;&gt;"",IF(PianoPagamenti3[[#This Row],[Pagamento pianificato]]+PianoPagamenti3[[#This Row],[Extra
Rata]]&lt;=PianoPagamenti3[[#This Row],[Inizio
Saldo]],PianoPagamenti3[[#This Row],[Inizio
Saldo]]-PianoPagamenti3[[#This Row],[Capitale]],0),"")</f>
        <v>2437.559640868305</v>
      </c>
      <c r="K18" s="29">
        <f ca="1">IF(PianoPagamenti3[[#This Row],[Numero rata]]&lt;&gt;"",SUM(INDEX(PianoPagamenti3[Interesse],1,1):PianoPagamenti3[[#This Row],[Interesse]]),"")</f>
        <v>66.307245757253398</v>
      </c>
      <c r="L18" s="22"/>
      <c r="M18" s="22"/>
      <c r="N18" s="22"/>
      <c r="O18" s="22"/>
    </row>
    <row r="19" spans="1:15" ht="24" customHeight="1" x14ac:dyDescent="0.25">
      <c r="A19" s="22"/>
      <c r="B19" s="30">
        <f ca="1">IF(PrestitoFavorevole,IF(ROW()-ROW(PianoPagamenti3[[#Headers],[Numero rata]])&gt;NumeroDiPagamentiPianificato,"",ROW()-ROW(PianoPagamenti3[[#Headers],[Numero rata]])),"")</f>
        <v>6</v>
      </c>
      <c r="C19" s="31">
        <f ca="1">IF(PianoPagamenti3[[#This Row],[Numero rata]]&lt;&gt;"",EOMONTH(DataInizioPrestito,ROW(PianoPagamenti3[[#This Row],[Numero rata]])-ROW(PianoPagamenti3[[#Headers],[Numero rata]])-2)+DAY(DataInizioPrestito),"")</f>
        <v>44500</v>
      </c>
      <c r="D19" s="27">
        <f ca="1">IF(PianoPagamenti3[[#This Row],[Numero rata]]&lt;&gt;"",IF(ROW()-ROW(PianoPagamenti3[[#Headers],[Inizio
Saldo]])=1,ImportoPrestito,INDEX(PianoPagamenti3[Fine
Saldo],ROW()-ROW(PianoPagamenti3[[#Headers],[Inizio
Saldo]])-1)),"")</f>
        <v>2437.559640868305</v>
      </c>
      <c r="E19" s="28">
        <f ca="1">IF(PianoPagamenti3[[#This Row],[Numero rata]]&lt;&gt;"",PagamentoPianificato,"")</f>
        <v>425.74952097778959</v>
      </c>
      <c r="F19" s="27">
        <f ca="1">IF(PianoPagamenti3[[#This Row],[Numero rata]]&lt;&gt;"",IF(PianoPagamenti3[[#This Row],[Pagamento pianificato]]+PagamentiAggiuntivi&lt;PianoPagamenti3[[#This Row],[Inizio
Saldo]],PagamentiAggiuntivi,IF(PianoPagamenti3[[#This Row],[Inizio
Saldo]]-PianoPagamenti3[[#This Row],[Pagamento pianificato]]&gt;0,PianoPagamenti3[[#This Row],[Inizio
Saldo]]-PianoPagamenti3[[#This Row],[Pagamento pianificato]],0)),"")</f>
        <v>100</v>
      </c>
      <c r="G19" s="27">
        <f ca="1">IF(PianoPagamenti3[[#This Row],[Numero rata]]&lt;&gt;"",IF(PianoPagamenti3[[#This Row],[Pagamento pianificato]]+PianoPagamenti3[[#This Row],[Extra
Rata]]&lt;=PianoPagamenti3[[#This Row],[Inizio
Saldo]],PianoPagamenti3[[#This Row],[Pagamento pianificato]]+PianoPagamenti3[[#This Row],[Extra
Rata]],PianoPagamenti3[[#This Row],[Inizio
Saldo]]),"")</f>
        <v>525.74952097778964</v>
      </c>
      <c r="H19" s="27">
        <f ca="1">IF(PianoPagamenti3[[#This Row],[Numero rata]]&lt;&gt;"",PianoPagamenti3[[#This Row],[Totale
Rata]]-PianoPagamenti3[[#This Row],[Interesse]],"")</f>
        <v>517.62432217489527</v>
      </c>
      <c r="I19" s="29">
        <f ca="1">IF(PianoPagamenti3[[#This Row],[Numero rata]]&lt;&gt;"",PianoPagamenti3[[#This Row],[Inizio
Saldo]]*(TassoInteresse/PagamentiPerAnno),"")</f>
        <v>8.1251988028943511</v>
      </c>
      <c r="J19" s="27">
        <f ca="1">IF(PianoPagamenti3[[#This Row],[Numero rata]]&lt;&gt;"",IF(PianoPagamenti3[[#This Row],[Pagamento pianificato]]+PianoPagamenti3[[#This Row],[Extra
Rata]]&lt;=PianoPagamenti3[[#This Row],[Inizio
Saldo]],PianoPagamenti3[[#This Row],[Inizio
Saldo]]-PianoPagamenti3[[#This Row],[Capitale]],0),"")</f>
        <v>1919.9353186934097</v>
      </c>
      <c r="K19" s="29">
        <f ca="1">IF(PianoPagamenti3[[#This Row],[Numero rata]]&lt;&gt;"",SUM(INDEX(PianoPagamenti3[Interesse],1,1):PianoPagamenti3[[#This Row],[Interesse]]),"")</f>
        <v>74.432444560147744</v>
      </c>
      <c r="L19" s="23"/>
      <c r="M19" s="22"/>
      <c r="N19" s="22"/>
      <c r="O19" s="22"/>
    </row>
    <row r="20" spans="1:15" ht="24" customHeight="1" x14ac:dyDescent="0.25">
      <c r="A20" s="22"/>
      <c r="B20" s="30">
        <f ca="1">IF(PrestitoFavorevole,IF(ROW()-ROW(PianoPagamenti3[[#Headers],[Numero rata]])&gt;NumeroDiPagamentiPianificato,"",ROW()-ROW(PianoPagamenti3[[#Headers],[Numero rata]])),"")</f>
        <v>7</v>
      </c>
      <c r="C20" s="31">
        <f ca="1">IF(PianoPagamenti3[[#This Row],[Numero rata]]&lt;&gt;"",EOMONTH(DataInizioPrestito,ROW(PianoPagamenti3[[#This Row],[Numero rata]])-ROW(PianoPagamenti3[[#Headers],[Numero rata]])-2)+DAY(DataInizioPrestito),"")</f>
        <v>44531</v>
      </c>
      <c r="D20" s="27">
        <f ca="1">IF(PianoPagamenti3[[#This Row],[Numero rata]]&lt;&gt;"",IF(ROW()-ROW(PianoPagamenti3[[#Headers],[Inizio
Saldo]])=1,ImportoPrestito,INDEX(PianoPagamenti3[Fine
Saldo],ROW()-ROW(PianoPagamenti3[[#Headers],[Inizio
Saldo]])-1)),"")</f>
        <v>1919.9353186934097</v>
      </c>
      <c r="E20" s="28">
        <f ca="1">IF(PianoPagamenti3[[#This Row],[Numero rata]]&lt;&gt;"",PagamentoPianificato,"")</f>
        <v>425.74952097778959</v>
      </c>
      <c r="F20" s="27">
        <f ca="1">IF(PianoPagamenti3[[#This Row],[Numero rata]]&lt;&gt;"",IF(PianoPagamenti3[[#This Row],[Pagamento pianificato]]+PagamentiAggiuntivi&lt;PianoPagamenti3[[#This Row],[Inizio
Saldo]],PagamentiAggiuntivi,IF(PianoPagamenti3[[#This Row],[Inizio
Saldo]]-PianoPagamenti3[[#This Row],[Pagamento pianificato]]&gt;0,PianoPagamenti3[[#This Row],[Inizio
Saldo]]-PianoPagamenti3[[#This Row],[Pagamento pianificato]],0)),"")</f>
        <v>100</v>
      </c>
      <c r="G20" s="27">
        <f ca="1">IF(PianoPagamenti3[[#This Row],[Numero rata]]&lt;&gt;"",IF(PianoPagamenti3[[#This Row],[Pagamento pianificato]]+PianoPagamenti3[[#This Row],[Extra
Rata]]&lt;=PianoPagamenti3[[#This Row],[Inizio
Saldo]],PianoPagamenti3[[#This Row],[Pagamento pianificato]]+PianoPagamenti3[[#This Row],[Extra
Rata]],PianoPagamenti3[[#This Row],[Inizio
Saldo]]),"")</f>
        <v>525.74952097778964</v>
      </c>
      <c r="H20" s="27">
        <f ca="1">IF(PianoPagamenti3[[#This Row],[Numero rata]]&lt;&gt;"",PianoPagamenti3[[#This Row],[Totale
Rata]]-PianoPagamenti3[[#This Row],[Interesse]],"")</f>
        <v>519.34973658214494</v>
      </c>
      <c r="I20" s="29">
        <f ca="1">IF(PianoPagamenti3[[#This Row],[Numero rata]]&lt;&gt;"",PianoPagamenti3[[#This Row],[Inizio
Saldo]]*(TassoInteresse/PagamentiPerAnno),"")</f>
        <v>6.3997843956446996</v>
      </c>
      <c r="J20" s="27">
        <f ca="1">IF(PianoPagamenti3[[#This Row],[Numero rata]]&lt;&gt;"",IF(PianoPagamenti3[[#This Row],[Pagamento pianificato]]+PianoPagamenti3[[#This Row],[Extra
Rata]]&lt;=PianoPagamenti3[[#This Row],[Inizio
Saldo]],PianoPagamenti3[[#This Row],[Inizio
Saldo]]-PianoPagamenti3[[#This Row],[Capitale]],0),"")</f>
        <v>1400.5855821112648</v>
      </c>
      <c r="K20" s="29">
        <f ca="1">IF(PianoPagamenti3[[#This Row],[Numero rata]]&lt;&gt;"",SUM(INDEX(PianoPagamenti3[Interesse],1,1):PianoPagamenti3[[#This Row],[Interesse]]),"")</f>
        <v>80.832228955792445</v>
      </c>
      <c r="L20" s="23"/>
      <c r="M20" s="22"/>
      <c r="N20" s="22"/>
      <c r="O20" s="22"/>
    </row>
    <row r="21" spans="1:15" ht="24" customHeight="1" x14ac:dyDescent="0.25">
      <c r="A21" s="22"/>
      <c r="B21" s="30">
        <f ca="1">IF(PrestitoFavorevole,IF(ROW()-ROW(PianoPagamenti3[[#Headers],[Numero rata]])&gt;NumeroDiPagamentiPianificato,"",ROW()-ROW(PianoPagamenti3[[#Headers],[Numero rata]])),"")</f>
        <v>8</v>
      </c>
      <c r="C21" s="31">
        <f ca="1">IF(PianoPagamenti3[[#This Row],[Numero rata]]&lt;&gt;"",EOMONTH(DataInizioPrestito,ROW(PianoPagamenti3[[#This Row],[Numero rata]])-ROW(PianoPagamenti3[[#Headers],[Numero rata]])-2)+DAY(DataInizioPrestito),"")</f>
        <v>44561</v>
      </c>
      <c r="D21" s="27">
        <f ca="1">IF(PianoPagamenti3[[#This Row],[Numero rata]]&lt;&gt;"",IF(ROW()-ROW(PianoPagamenti3[[#Headers],[Inizio
Saldo]])=1,ImportoPrestito,INDEX(PianoPagamenti3[Fine
Saldo],ROW()-ROW(PianoPagamenti3[[#Headers],[Inizio
Saldo]])-1)),"")</f>
        <v>1400.5855821112648</v>
      </c>
      <c r="E21" s="28">
        <f ca="1">IF(PianoPagamenti3[[#This Row],[Numero rata]]&lt;&gt;"",PagamentoPianificato,"")</f>
        <v>425.74952097778959</v>
      </c>
      <c r="F21" s="27">
        <f ca="1">IF(PianoPagamenti3[[#This Row],[Numero rata]]&lt;&gt;"",IF(PianoPagamenti3[[#This Row],[Pagamento pianificato]]+PagamentiAggiuntivi&lt;PianoPagamenti3[[#This Row],[Inizio
Saldo]],PagamentiAggiuntivi,IF(PianoPagamenti3[[#This Row],[Inizio
Saldo]]-PianoPagamenti3[[#This Row],[Pagamento pianificato]]&gt;0,PianoPagamenti3[[#This Row],[Inizio
Saldo]]-PianoPagamenti3[[#This Row],[Pagamento pianificato]],0)),"")</f>
        <v>100</v>
      </c>
      <c r="G21" s="27">
        <f ca="1">IF(PianoPagamenti3[[#This Row],[Numero rata]]&lt;&gt;"",IF(PianoPagamenti3[[#This Row],[Pagamento pianificato]]+PianoPagamenti3[[#This Row],[Extra
Rata]]&lt;=PianoPagamenti3[[#This Row],[Inizio
Saldo]],PianoPagamenti3[[#This Row],[Pagamento pianificato]]+PianoPagamenti3[[#This Row],[Extra
Rata]],PianoPagamenti3[[#This Row],[Inizio
Saldo]]),"")</f>
        <v>525.74952097778964</v>
      </c>
      <c r="H21" s="27">
        <f ca="1">IF(PianoPagamenti3[[#This Row],[Numero rata]]&lt;&gt;"",PianoPagamenti3[[#This Row],[Totale
Rata]]-PianoPagamenti3[[#This Row],[Interesse]],"")</f>
        <v>521.08090237075214</v>
      </c>
      <c r="I21" s="29">
        <f ca="1">IF(PianoPagamenti3[[#This Row],[Numero rata]]&lt;&gt;"",PianoPagamenti3[[#This Row],[Inizio
Saldo]]*(TassoInteresse/PagamentiPerAnno),"")</f>
        <v>4.6686186070375495</v>
      </c>
      <c r="J21" s="27">
        <f ca="1">IF(PianoPagamenti3[[#This Row],[Numero rata]]&lt;&gt;"",IF(PianoPagamenti3[[#This Row],[Pagamento pianificato]]+PianoPagamenti3[[#This Row],[Extra
Rata]]&lt;=PianoPagamenti3[[#This Row],[Inizio
Saldo]],PianoPagamenti3[[#This Row],[Inizio
Saldo]]-PianoPagamenti3[[#This Row],[Capitale]],0),"")</f>
        <v>879.50467974051264</v>
      </c>
      <c r="K21" s="29">
        <f ca="1">IF(PianoPagamenti3[[#This Row],[Numero rata]]&lt;&gt;"",SUM(INDEX(PianoPagamenti3[Interesse],1,1):PianoPagamenti3[[#This Row],[Interesse]]),"")</f>
        <v>85.500847562829989</v>
      </c>
      <c r="L21" s="23"/>
      <c r="M21" s="22"/>
      <c r="N21" s="22"/>
      <c r="O21" s="22"/>
    </row>
    <row r="22" spans="1:15" ht="24" customHeight="1" x14ac:dyDescent="0.25">
      <c r="A22" s="22"/>
      <c r="B22" s="30">
        <f ca="1">IF(PrestitoFavorevole,IF(ROW()-ROW(PianoPagamenti3[[#Headers],[Numero rata]])&gt;NumeroDiPagamentiPianificato,"",ROW()-ROW(PianoPagamenti3[[#Headers],[Numero rata]])),"")</f>
        <v>9</v>
      </c>
      <c r="C22" s="31">
        <f ca="1">IF(PianoPagamenti3[[#This Row],[Numero rata]]&lt;&gt;"",EOMONTH(DataInizioPrestito,ROW(PianoPagamenti3[[#This Row],[Numero rata]])-ROW(PianoPagamenti3[[#Headers],[Numero rata]])-2)+DAY(DataInizioPrestito),"")</f>
        <v>44592</v>
      </c>
      <c r="D22" s="27">
        <f ca="1">IF(PianoPagamenti3[[#This Row],[Numero rata]]&lt;&gt;"",IF(ROW()-ROW(PianoPagamenti3[[#Headers],[Inizio
Saldo]])=1,ImportoPrestito,INDEX(PianoPagamenti3[Fine
Saldo],ROW()-ROW(PianoPagamenti3[[#Headers],[Inizio
Saldo]])-1)),"")</f>
        <v>879.50467974051264</v>
      </c>
      <c r="E22" s="28">
        <f ca="1">IF(PianoPagamenti3[[#This Row],[Numero rata]]&lt;&gt;"",PagamentoPianificato,"")</f>
        <v>425.74952097778959</v>
      </c>
      <c r="F22" s="27">
        <f ca="1">IF(PianoPagamenti3[[#This Row],[Numero rata]]&lt;&gt;"",IF(PianoPagamenti3[[#This Row],[Pagamento pianificato]]+PagamentiAggiuntivi&lt;PianoPagamenti3[[#This Row],[Inizio
Saldo]],PagamentiAggiuntivi,IF(PianoPagamenti3[[#This Row],[Inizio
Saldo]]-PianoPagamenti3[[#This Row],[Pagamento pianificato]]&gt;0,PianoPagamenti3[[#This Row],[Inizio
Saldo]]-PianoPagamenti3[[#This Row],[Pagamento pianificato]],0)),"")</f>
        <v>100</v>
      </c>
      <c r="G22" s="27">
        <f ca="1">IF(PianoPagamenti3[[#This Row],[Numero rata]]&lt;&gt;"",IF(PianoPagamenti3[[#This Row],[Pagamento pianificato]]+PianoPagamenti3[[#This Row],[Extra
Rata]]&lt;=PianoPagamenti3[[#This Row],[Inizio
Saldo]],PianoPagamenti3[[#This Row],[Pagamento pianificato]]+PianoPagamenti3[[#This Row],[Extra
Rata]],PianoPagamenti3[[#This Row],[Inizio
Saldo]]),"")</f>
        <v>525.74952097778964</v>
      </c>
      <c r="H22" s="27">
        <f ca="1">IF(PianoPagamenti3[[#This Row],[Numero rata]]&lt;&gt;"",PianoPagamenti3[[#This Row],[Totale
Rata]]-PianoPagamenti3[[#This Row],[Interesse]],"")</f>
        <v>522.81783871198797</v>
      </c>
      <c r="I22" s="29">
        <f ca="1">IF(PianoPagamenti3[[#This Row],[Numero rata]]&lt;&gt;"",PianoPagamenti3[[#This Row],[Inizio
Saldo]]*(TassoInteresse/PagamentiPerAnno),"")</f>
        <v>2.931682265801709</v>
      </c>
      <c r="J22" s="27">
        <f ca="1">IF(PianoPagamenti3[[#This Row],[Numero rata]]&lt;&gt;"",IF(PianoPagamenti3[[#This Row],[Pagamento pianificato]]+PianoPagamenti3[[#This Row],[Extra
Rata]]&lt;=PianoPagamenti3[[#This Row],[Inizio
Saldo]],PianoPagamenti3[[#This Row],[Inizio
Saldo]]-PianoPagamenti3[[#This Row],[Capitale]],0),"")</f>
        <v>356.68684102852467</v>
      </c>
      <c r="K22" s="29">
        <f ca="1">IF(PianoPagamenti3[[#This Row],[Numero rata]]&lt;&gt;"",SUM(INDEX(PianoPagamenti3[Interesse],1,1):PianoPagamenti3[[#This Row],[Interesse]]),"")</f>
        <v>88.432529828631701</v>
      </c>
      <c r="L22" s="22"/>
      <c r="M22" s="22"/>
      <c r="N22" s="22"/>
      <c r="O22" s="22"/>
    </row>
    <row r="23" spans="1:15" ht="24" customHeight="1" x14ac:dyDescent="0.25">
      <c r="A23" s="23"/>
      <c r="B23" s="30">
        <f ca="1">IF(PrestitoFavorevole,IF(ROW()-ROW(PianoPagamenti3[[#Headers],[Numero rata]])&gt;NumeroDiPagamentiPianificato,"",ROW()-ROW(PianoPagamenti3[[#Headers],[Numero rata]])),"")</f>
        <v>10</v>
      </c>
      <c r="C23" s="31">
        <f ca="1">IF(PianoPagamenti3[[#This Row],[Numero rata]]&lt;&gt;"",EOMONTH(DataInizioPrestito,ROW(PianoPagamenti3[[#This Row],[Numero rata]])-ROW(PianoPagamenti3[[#Headers],[Numero rata]])-2)+DAY(DataInizioPrestito),"")</f>
        <v>44623</v>
      </c>
      <c r="D23" s="27">
        <f ca="1">IF(PianoPagamenti3[[#This Row],[Numero rata]]&lt;&gt;"",IF(ROW()-ROW(PianoPagamenti3[[#Headers],[Inizio
Saldo]])=1,ImportoPrestito,INDEX(PianoPagamenti3[Fine
Saldo],ROW()-ROW(PianoPagamenti3[[#Headers],[Inizio
Saldo]])-1)),"")</f>
        <v>356.68684102852467</v>
      </c>
      <c r="E23" s="28">
        <f ca="1">IF(PianoPagamenti3[[#This Row],[Numero rata]]&lt;&gt;"",PagamentoPianificato,"")</f>
        <v>425.74952097778959</v>
      </c>
      <c r="F23" s="27">
        <f ca="1">IF(PianoPagamenti3[[#This Row],[Numero rata]]&lt;&gt;"",IF(PianoPagamenti3[[#This Row],[Pagamento pianificato]]+PagamentiAggiuntivi&lt;PianoPagamenti3[[#This Row],[Inizio
Saldo]],PagamentiAggiuntivi,IF(PianoPagamenti3[[#This Row],[Inizio
Saldo]]-PianoPagamenti3[[#This Row],[Pagamento pianificato]]&gt;0,PianoPagamenti3[[#This Row],[Inizio
Saldo]]-PianoPagamenti3[[#This Row],[Pagamento pianificato]],0)),"")</f>
        <v>0</v>
      </c>
      <c r="G23" s="27">
        <f ca="1">IF(PianoPagamenti3[[#This Row],[Numero rata]]&lt;&gt;"",IF(PianoPagamenti3[[#This Row],[Pagamento pianificato]]+PianoPagamenti3[[#This Row],[Extra
Rata]]&lt;=PianoPagamenti3[[#This Row],[Inizio
Saldo]],PianoPagamenti3[[#This Row],[Pagamento pianificato]]+PianoPagamenti3[[#This Row],[Extra
Rata]],PianoPagamenti3[[#This Row],[Inizio
Saldo]]),"")</f>
        <v>356.68684102852467</v>
      </c>
      <c r="H23" s="27">
        <f ca="1">IF(PianoPagamenti3[[#This Row],[Numero rata]]&lt;&gt;"",PianoPagamenti3[[#This Row],[Totale
Rata]]-PianoPagamenti3[[#This Row],[Interesse]],"")</f>
        <v>355.49788489176291</v>
      </c>
      <c r="I23" s="29">
        <f ca="1">IF(PianoPagamenti3[[#This Row],[Numero rata]]&lt;&gt;"",PianoPagamenti3[[#This Row],[Inizio
Saldo]]*(TassoInteresse/PagamentiPerAnno),"")</f>
        <v>1.1889561367617489</v>
      </c>
      <c r="J23" s="27">
        <f ca="1">IF(PianoPagamenti3[[#This Row],[Numero rata]]&lt;&gt;"",IF(PianoPagamenti3[[#This Row],[Pagamento pianificato]]+PianoPagamenti3[[#This Row],[Extra
Rata]]&lt;=PianoPagamenti3[[#This Row],[Inizio
Saldo]],PianoPagamenti3[[#This Row],[Inizio
Saldo]]-PianoPagamenti3[[#This Row],[Capitale]],0),"")</f>
        <v>0</v>
      </c>
      <c r="K23" s="29">
        <f ca="1">IF(PianoPagamenti3[[#This Row],[Numero rata]]&lt;&gt;"",SUM(INDEX(PianoPagamenti3[Interesse],1,1):PianoPagamenti3[[#This Row],[Interesse]]),"")</f>
        <v>89.621485965393447</v>
      </c>
      <c r="L23" s="23"/>
      <c r="M23" s="22"/>
      <c r="N23" s="22"/>
      <c r="O23" s="22"/>
    </row>
  </sheetData>
  <mergeCells count="20">
    <mergeCell ref="G5:H5"/>
    <mergeCell ref="I5:K5"/>
    <mergeCell ref="G6:H6"/>
    <mergeCell ref="I6:K6"/>
    <mergeCell ref="C2:K2"/>
    <mergeCell ref="B5:D5"/>
    <mergeCell ref="B6:D6"/>
    <mergeCell ref="B7:D7"/>
    <mergeCell ref="G7:H7"/>
    <mergeCell ref="I7:K7"/>
    <mergeCell ref="G8:H8"/>
    <mergeCell ref="I8:K8"/>
    <mergeCell ref="B8:D8"/>
    <mergeCell ref="B9:C9"/>
    <mergeCell ref="B11:D11"/>
    <mergeCell ref="G9:H9"/>
    <mergeCell ref="I9:K9"/>
    <mergeCell ref="I10:K10"/>
    <mergeCell ref="G11:H11"/>
    <mergeCell ref="I11:K11"/>
  </mergeCells>
  <conditionalFormatting sqref="B14:K23">
    <cfRule type="expression" dxfId="22" priority="1">
      <formula>($B14="")+(($D14=0)*($F14=0))</formula>
    </cfRule>
  </conditionalFormatting>
  <dataValidations count="25">
    <dataValidation allowBlank="1" showInputMessage="1" showErrorMessage="1" prompt="L'interesse cumulativo viene aggiornato automaticamente in questa colonna" sqref="K13" xr:uid="{39FCF65A-8BF2-4A41-956A-9264E8590921}"/>
    <dataValidation allowBlank="1" showInputMessage="1" showErrorMessage="1" prompt="Il saldo finale viene aggiornato automaticamente in questa colonna" sqref="J13" xr:uid="{9E9FE9EC-8AAF-4F4C-8DD9-0DD4E618C907}"/>
    <dataValidation allowBlank="1" showInputMessage="1" showErrorMessage="1" prompt="L'interesse viene aggiornato automaticamente in questa colonna" sqref="I13" xr:uid="{46B3C13B-2AD3-488F-B3D3-CDE3BD29EE21}"/>
    <dataValidation allowBlank="1" showInputMessage="1" showErrorMessage="1" prompt="Il capitale viene aggiornato automaticamente in questa colonna" sqref="H13" xr:uid="{06FC0B54-F6BE-4962-88AF-58C6CF8BFA28}"/>
    <dataValidation allowBlank="1" showInputMessage="1" showErrorMessage="1" prompt="Il totale del pagamento viene aggiornato automaticamente in questa colonna" sqref="G13" xr:uid="{879F7196-49CB-4D6D-AF3E-A97252EA5D0E}"/>
    <dataValidation allowBlank="1" showInputMessage="1" showErrorMessage="1" prompt="Il pagamento aggiuntivo viene aggiornato automaticamente in questa colonna" sqref="F13" xr:uid="{9319C4EA-8B01-41B2-8CEC-4840852D26BD}"/>
    <dataValidation allowBlank="1" showInputMessage="1" showErrorMessage="1" prompt="Il pagamento pianificato viene aggiornato automaticamente in questa colonna" sqref="E13" xr:uid="{AC827F85-C60C-4034-B766-81C176B18CAB}"/>
    <dataValidation allowBlank="1" showInputMessage="1" showErrorMessage="1" prompt="Il saldo iniziale viene aggiornato automaticamente in questa colonna" sqref="D13" xr:uid="{2E0465BF-3149-4770-AEF5-578C39256318}"/>
    <dataValidation allowBlank="1" showInputMessage="1" showErrorMessage="1" prompt="La data di pagamento viene aggiornata automaticamente in questa colonna" sqref="C13" xr:uid="{325B9C27-C801-4377-A9FF-2E51A0980179}"/>
    <dataValidation allowBlank="1" showInputMessage="1" showErrorMessage="1" prompt="Il numero della rata viene aggiornato automaticamente in questa colonna" sqref="B13" xr:uid="{7CD0DAF3-B8F5-4728-9D9A-857ACB918E70}"/>
    <dataValidation allowBlank="1" showInputMessage="1" showErrorMessage="1" prompt="Totale dei pagamenti anticipati aggiornato automaticamente" sqref="I8" xr:uid="{3883319A-5381-4298-8BB5-27FAE8093B26}"/>
    <dataValidation allowBlank="1" showInputMessage="1" showErrorMessage="1" prompt="Numero di pagamenti effettivo aggiornato automaticamente" sqref="I7" xr:uid="{600C4CB5-0E5A-4CEE-BC4A-375DABB3F52A}"/>
    <dataValidation allowBlank="1" showInputMessage="1" showErrorMessage="1" prompt="Numero di pagamenti pianificato aggiornato automaticamente" sqref="I6" xr:uid="{9388C63A-AFBA-4C17-AB2F-0D309F8CB992}"/>
    <dataValidation allowBlank="1" showInputMessage="1" showErrorMessage="1" prompt="Importo del pagamento pianificato aggiornato automaticamente" sqref="I5" xr:uid="{F2DD4887-845B-455E-BAEB-57AC02B59F2F}"/>
    <dataValidation allowBlank="1" showInputMessage="1" showErrorMessage="1" prompt="Interesse totale calcolato automaticamente" sqref="I9" xr:uid="{B6A179D9-4B93-4C7C-810A-F12B7FC8EE4B}"/>
    <dataValidation allowBlank="1" showInputMessage="1" showErrorMessage="1" prompt="Immettere l'importo del pagamento aggiuntivo in questa cella" sqref="E11" xr:uid="{E7BD987D-D7CA-4DBA-99CC-298791804D75}"/>
    <dataValidation allowBlank="1" showInputMessage="1" showErrorMessage="1" prompt="Immettere la data di inizio del prestito in questa cella" sqref="E9" xr:uid="{FC353A50-0E99-4F96-BF86-15FD00A62E5B}"/>
    <dataValidation allowBlank="1" showInputMessage="1" showErrorMessage="1" prompt="Immettere il numero di pagamenti da effettuare in un anno in questa cella" sqref="E8" xr:uid="{6080DD76-3A8E-4C1B-8CE2-553DA61F4240}"/>
    <dataValidation allowBlank="1" showInputMessage="1" showErrorMessage="1" prompt="Immettere la durata del prestito in anni in questa cella" sqref="E7" xr:uid="{0397BDA9-9E78-4890-A6B2-28C2D9B7E9A3}"/>
    <dataValidation allowBlank="1" showInputMessage="1" showErrorMessage="1" prompt="Immettere il tasso di interesse applicato su base annua in questa cella" sqref="E6" xr:uid="{D4A44E56-2418-495E-9BCA-5BCFE5E96E74}"/>
    <dataValidation allowBlank="1" showInputMessage="1" showErrorMessage="1" prompt="Immettere l'importo del prestito in questa cella" sqref="E5" xr:uid="{A8FD2C6B-0619-4385-9C1B-BB9E89167B95}"/>
    <dataValidation allowBlank="1" showInputMessage="1" showErrorMessage="1" prompt="Titolo foglio di lavoro in questa cella._x000a__x000a_Inser. valori prestito celle E5 - E9 e pagam. aggiunt. cella E11. Inser. valori riepilogo prestito celle I5 - K9 e nome prestatore cella I11. _x000a__x000a_Tab. Piano pagam. aggiornata automaticamente._x000a__x000a__x000a__x000a__x000a__x000a_" sqref="C2:K2" xr:uid="{3A360FA2-AC80-4D4C-A182-5949DE831937}"/>
    <dataValidation allowBlank="1" showInputMessage="1" showErrorMessage="1" prompt="La cartella di lavoro genera un programma di ammortizzazione del prestito che calcola l'interesse totale e i pagamenti totali. Include l'opzione per i payments._x000a__x000a_Passare alla cella C2 per ulteriori informazioni su questo modello._x000a_" sqref="A1" xr:uid="{57860951-A0B7-4EFC-AB61-94C0CE82DCA7}"/>
    <dataValidation allowBlank="1" showInputMessage="1" showErrorMessage="1" prompt="Immettere i valori del prestito nelle celle da E5 - E9 e il pagamento aggiuntivo nella cella E11. La descrizione di ogni valore del prestito è nella colonna E. La tabella del piano dei pagamenti che inizia nella cella G4 verrà aggiornata automaticamente." sqref="B4" xr:uid="{2FD12715-0647-4D3F-BB88-EB7F855973B1}"/>
    <dataValidation allowBlank="1" showInputMessage="1" showErrorMessage="1" prompt="I campi Riepilogo del prestito da I5 a I9 vengono automaticamente modificati in base ai valori immessi nelle celle da E5 a E9. Immettere il nome del prestatore in I11._x000a__x000a_La descrizione di ogni valore è disponibile nella colonna I." sqref="G4" xr:uid="{E66544D4-4148-4B97-A686-62F3E8BA6D42}"/>
  </dataValidations>
  <printOptions horizontalCentered="1"/>
  <pageMargins left="0.4" right="0.4" top="0.4" bottom="0.5" header="0.3" footer="0.3"/>
  <pageSetup paperSize="9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426e97fa315356fffbdcd9876fe988c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14b8f0def80e6d70ce3def20c90759a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6069C1D-77C4-439E-BC64-EC15739978C5}">
  <ds:schemaRefs>
    <ds:schemaRef ds:uri="http://schemas.microsoft.com/sharepoint/v3/contenttype/forms"/>
  </ds:schemaRefs>
</ds:datastoreItem>
</file>

<file path=customXml/itemProps22.xml><?xml version="1.0" encoding="utf-8"?>
<ds:datastoreItem xmlns:ds="http://schemas.openxmlformats.org/officeDocument/2006/customXml" ds:itemID="{680E625B-1BC3-4AEF-B8AE-7F5D0595B1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1.xml><?xml version="1.0" encoding="utf-8"?>
<ds:datastoreItem xmlns:ds="http://schemas.openxmlformats.org/officeDocument/2006/customXml" ds:itemID="{B5B9B021-1A93-488D-BBBB-D6904D9E27D4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ap:Properties xmlns:vt="http://schemas.openxmlformats.org/officeDocument/2006/docPropsVTypes" xmlns:ap="http://schemas.openxmlformats.org/officeDocument/2006/extended-properties">
  <ap:DocSecurity>0</ap:DocSecurity>
  <ap:Template>TM03986974</ap:Template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ap:HeadingPairs>
  <ap:TitlesOfParts>
    <vt:vector baseType="lpstr" size="17">
      <vt:lpstr>Piano prestito</vt:lpstr>
      <vt:lpstr>'Piano prestito'!AreaTitoloRiga1..E9</vt:lpstr>
      <vt:lpstr>'Piano prestito'!AreaTitoloRiga2..I7</vt:lpstr>
      <vt:lpstr>'Piano prestito'!AreaTitoloRiga3..E9</vt:lpstr>
      <vt:lpstr>'Piano prestito'!AreaTitoloRiga4..H9</vt:lpstr>
      <vt:lpstr>'Piano prestito'!DataInizioPrestito</vt:lpstr>
      <vt:lpstr>'Piano prestito'!DurataPrestito</vt:lpstr>
      <vt:lpstr>'Piano prestito'!ImportoPrestito</vt:lpstr>
      <vt:lpstr>'Piano prestito'!NomePrestatore</vt:lpstr>
      <vt:lpstr>'Piano prestito'!NumeroDiPagamentiPianificato</vt:lpstr>
      <vt:lpstr>'Piano prestito'!PagamentiAggiuntivi</vt:lpstr>
      <vt:lpstr>'Piano prestito'!PagamentiPerAnno</vt:lpstr>
      <vt:lpstr>'Piano prestito'!PagamentoPianificato</vt:lpstr>
      <vt:lpstr>'Piano prestito'!Print_Titles</vt:lpstr>
      <vt:lpstr>'Piano prestito'!Saldo_finale</vt:lpstr>
      <vt:lpstr>'Piano prestito'!TassoInteresse</vt:lpstr>
      <vt:lpstr>'Piano prestito'!TitoloColonna1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2020-08-04T04:24:44Z</dcterms:created>
  <dcterms:modified xsi:type="dcterms:W3CDTF">2021-05-31T01:17:56Z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